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2082369\Downloads\"/>
    </mc:Choice>
  </mc:AlternateContent>
  <xr:revisionPtr revIDLastSave="0" documentId="13_ncr:1_{40DA1FD8-9781-4431-967D-31E647D45383}" xr6:coauthVersionLast="36" xr6:coauthVersionMax="47" xr10:uidLastSave="{00000000-0000-0000-0000-000000000000}"/>
  <bookViews>
    <workbookView xWindow="0" yWindow="0" windowWidth="24000" windowHeight="9525" tabRatio="874" activeTab="10" xr2:uid="{F3902FD9-18C2-47CF-807A-63A89AAB90DE}"/>
  </bookViews>
  <sheets>
    <sheet name="Porteiro" sheetId="17" r:id="rId1"/>
    <sheet name="Pedreiro" sheetId="16" r:id="rId2"/>
    <sheet name="Aux Man Predial" sheetId="13" r:id="rId3"/>
    <sheet name="Eletricista" sheetId="14" r:id="rId4"/>
    <sheet name="Encanador" sheetId="15" r:id="rId5"/>
    <sheet name="Aux Cozinha" sheetId="19" r:id="rId6"/>
    <sheet name="Cozinhera" sheetId="20" r:id="rId7"/>
    <sheet name="Uniformes e EPIs" sheetId="2" r:id="rId8"/>
    <sheet name="Materiais" sheetId="1" r:id="rId9"/>
    <sheet name="Equipamentos" sheetId="3" r:id="rId10"/>
    <sheet name="Resumo" sheetId="4" r:id="rId11"/>
  </sheets>
  <externalReferences>
    <externalReference r:id="rId12"/>
    <externalReference r:id="rId13"/>
    <externalReference r:id="rId14"/>
    <externalReference r:id="rId15"/>
    <externalReference r:id="rId16"/>
    <externalReference r:id="rId17"/>
    <externalReference r:id="rId18"/>
  </externalReferences>
  <definedNames>
    <definedName name="_xlnm.Print_Area" localSheetId="5">'Aux Cozinha'!$A$1:$F$148</definedName>
    <definedName name="_xlnm.Print_Area" localSheetId="2">'Aux Man Predial'!$A$1:$F$149</definedName>
    <definedName name="_xlnm.Print_Area" localSheetId="6">Cozinhera!$A$1:$F$148</definedName>
    <definedName name="_xlnm.Print_Area" localSheetId="3">Eletricista!$A$1:$F$148</definedName>
    <definedName name="_xlnm.Print_Area" localSheetId="4">Encanador!$A$1:$F$148</definedName>
    <definedName name="_xlnm.Print_Area" localSheetId="1">Pedreiro!$A$1:$F$148</definedName>
    <definedName name="_xlnm.Print_Area" localSheetId="0">Porteiro!$A$1:$F$148</definedName>
    <definedName name="periodo">'[1]###'!$B$2:$C$6</definedName>
    <definedName name="tab_campi" localSheetId="5">'[2]#listas#'!$E$1:$F$22</definedName>
    <definedName name="tab_campi" localSheetId="2">'[3]#listas#'!$E$1:$F$22</definedName>
    <definedName name="tab_campi" localSheetId="6">'[2]#listas#'!$E$1:$F$22</definedName>
    <definedName name="tab_campi" localSheetId="3">'[4]#listas#'!$E$1:$F$22</definedName>
    <definedName name="tab_campi" localSheetId="4">'[5]#listas#'!$E$1:$F$22</definedName>
    <definedName name="tab_campi" localSheetId="1">'[6]#listas#'!$E$1:$F$22</definedName>
    <definedName name="tab_campi" localSheetId="0">'[2]#listas#'!$E$1:$F$22</definedName>
    <definedName name="tab_campi">'[7]#listas#'!$E$1:$F$22</definedName>
    <definedName name="tab_dados" localSheetId="5">#REF!</definedName>
    <definedName name="tab_dados" localSheetId="2">#REF!</definedName>
    <definedName name="tab_dados" localSheetId="6">#REF!</definedName>
    <definedName name="tab_dados" localSheetId="3">#REF!</definedName>
    <definedName name="tab_dados" localSheetId="4">#REF!</definedName>
    <definedName name="tab_dados" localSheetId="1">#REF!</definedName>
    <definedName name="tab_dados" localSheetId="0">#REF!</definedName>
    <definedName name="tab_dado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 i="4" l="1"/>
  <c r="K9" i="4"/>
  <c r="K3" i="4"/>
  <c r="K2" i="4"/>
  <c r="I29" i="3" l="1"/>
  <c r="I28" i="3"/>
  <c r="I27" i="3"/>
  <c r="I26" i="3"/>
  <c r="I25" i="3"/>
  <c r="I30" i="3" s="1"/>
  <c r="I31" i="3" s="1"/>
  <c r="F113" i="16" s="1"/>
  <c r="I24" i="3"/>
  <c r="I18" i="3"/>
  <c r="I17" i="3"/>
  <c r="I16" i="3"/>
  <c r="I15" i="3"/>
  <c r="I19" i="3" s="1"/>
  <c r="I20" i="3" s="1"/>
  <c r="F113" i="14" s="1"/>
  <c r="I14" i="3"/>
  <c r="I8" i="3"/>
  <c r="I9" i="3" s="1"/>
  <c r="I10" i="3" s="1"/>
  <c r="F113" i="13" s="1"/>
  <c r="J190" i="1"/>
  <c r="I190" i="1"/>
  <c r="J189" i="1"/>
  <c r="I189" i="1"/>
  <c r="J188" i="1"/>
  <c r="I188" i="1"/>
  <c r="J187" i="1"/>
  <c r="I187" i="1"/>
  <c r="J186" i="1"/>
  <c r="I186" i="1"/>
  <c r="J185" i="1"/>
  <c r="I185" i="1"/>
  <c r="J184" i="1"/>
  <c r="I184" i="1"/>
  <c r="J183" i="1"/>
  <c r="I183" i="1"/>
  <c r="J182" i="1"/>
  <c r="I182" i="1"/>
  <c r="J181" i="1"/>
  <c r="I181" i="1"/>
  <c r="J180" i="1"/>
  <c r="I180" i="1"/>
  <c r="J179" i="1"/>
  <c r="I179" i="1"/>
  <c r="J178" i="1"/>
  <c r="I178" i="1"/>
  <c r="J177" i="1"/>
  <c r="I177" i="1"/>
  <c r="J176" i="1"/>
  <c r="I176" i="1"/>
  <c r="J175" i="1"/>
  <c r="I175" i="1"/>
  <c r="J174" i="1"/>
  <c r="I174" i="1"/>
  <c r="J173" i="1"/>
  <c r="I173" i="1"/>
  <c r="J172" i="1"/>
  <c r="I172" i="1"/>
  <c r="J171" i="1"/>
  <c r="I171" i="1"/>
  <c r="J170" i="1"/>
  <c r="I170" i="1"/>
  <c r="J169" i="1"/>
  <c r="I169" i="1"/>
  <c r="J168" i="1"/>
  <c r="I168" i="1"/>
  <c r="J167" i="1"/>
  <c r="I167" i="1"/>
  <c r="J166" i="1"/>
  <c r="I166" i="1"/>
  <c r="J165" i="1"/>
  <c r="I165" i="1"/>
  <c r="J158" i="1"/>
  <c r="I158" i="1"/>
  <c r="J157" i="1"/>
  <c r="I157" i="1"/>
  <c r="J156" i="1"/>
  <c r="I156" i="1"/>
  <c r="J155" i="1"/>
  <c r="I155" i="1"/>
  <c r="J154" i="1"/>
  <c r="I154" i="1"/>
  <c r="J153" i="1"/>
  <c r="I153" i="1"/>
  <c r="J152" i="1"/>
  <c r="I152" i="1"/>
  <c r="J151" i="1"/>
  <c r="I151" i="1"/>
  <c r="J150" i="1"/>
  <c r="I150" i="1"/>
  <c r="J149" i="1"/>
  <c r="I149" i="1"/>
  <c r="J148" i="1"/>
  <c r="I148" i="1"/>
  <c r="J147" i="1"/>
  <c r="I147" i="1"/>
  <c r="J146" i="1"/>
  <c r="I146" i="1"/>
  <c r="J145" i="1"/>
  <c r="I145" i="1"/>
  <c r="J144" i="1"/>
  <c r="I144" i="1"/>
  <c r="J143" i="1"/>
  <c r="I143" i="1"/>
  <c r="J142" i="1"/>
  <c r="I142" i="1"/>
  <c r="J141" i="1"/>
  <c r="I141" i="1"/>
  <c r="J140" i="1"/>
  <c r="I140" i="1"/>
  <c r="J139" i="1"/>
  <c r="I139" i="1"/>
  <c r="J129" i="1"/>
  <c r="I129" i="1"/>
  <c r="J128" i="1"/>
  <c r="I128" i="1"/>
  <c r="J127" i="1"/>
  <c r="I127" i="1"/>
  <c r="J126" i="1"/>
  <c r="I126" i="1"/>
  <c r="J125" i="1"/>
  <c r="I125" i="1"/>
  <c r="I124" i="1"/>
  <c r="G124" i="1"/>
  <c r="J124" i="1" s="1"/>
  <c r="J123" i="1"/>
  <c r="I123" i="1"/>
  <c r="I116" i="1"/>
  <c r="G116" i="1"/>
  <c r="J116" i="1" s="1"/>
  <c r="J115" i="1"/>
  <c r="I115" i="1"/>
  <c r="J114" i="1"/>
  <c r="I114" i="1"/>
  <c r="J113" i="1"/>
  <c r="I113" i="1"/>
  <c r="J112" i="1"/>
  <c r="I112" i="1"/>
  <c r="J111" i="1"/>
  <c r="I111" i="1"/>
  <c r="J110" i="1"/>
  <c r="I110" i="1"/>
  <c r="J109" i="1"/>
  <c r="I109" i="1"/>
  <c r="J108" i="1"/>
  <c r="I108" i="1"/>
  <c r="J107" i="1"/>
  <c r="I107" i="1"/>
  <c r="J106" i="1"/>
  <c r="I106" i="1"/>
  <c r="J105" i="1"/>
  <c r="I105" i="1"/>
  <c r="J104" i="1"/>
  <c r="I104" i="1"/>
  <c r="J103" i="1"/>
  <c r="I103" i="1"/>
  <c r="J102" i="1"/>
  <c r="I102" i="1"/>
  <c r="J101" i="1"/>
  <c r="I101" i="1"/>
  <c r="J94" i="1"/>
  <c r="I94" i="1"/>
  <c r="J93" i="1"/>
  <c r="I93" i="1"/>
  <c r="J92" i="1"/>
  <c r="I92" i="1"/>
  <c r="J91" i="1"/>
  <c r="I91" i="1"/>
  <c r="J90" i="1"/>
  <c r="I90" i="1"/>
  <c r="J89" i="1"/>
  <c r="I89" i="1"/>
  <c r="J88" i="1"/>
  <c r="I88" i="1"/>
  <c r="J87" i="1"/>
  <c r="I87" i="1"/>
  <c r="J86" i="1"/>
  <c r="I86" i="1"/>
  <c r="J85" i="1"/>
  <c r="I85" i="1"/>
  <c r="J84" i="1"/>
  <c r="I84" i="1"/>
  <c r="J83" i="1"/>
  <c r="I83" i="1"/>
  <c r="J82" i="1"/>
  <c r="I82" i="1"/>
  <c r="J81" i="1"/>
  <c r="I81" i="1"/>
  <c r="J80" i="1"/>
  <c r="I80" i="1"/>
  <c r="J79" i="1"/>
  <c r="I79" i="1"/>
  <c r="J78" i="1"/>
  <c r="I78" i="1"/>
  <c r="J77" i="1"/>
  <c r="I77" i="1"/>
  <c r="J76" i="1"/>
  <c r="I76" i="1"/>
  <c r="J75" i="1"/>
  <c r="I75" i="1"/>
  <c r="J74" i="1"/>
  <c r="I74" i="1"/>
  <c r="J73" i="1"/>
  <c r="I73" i="1"/>
  <c r="J72" i="1"/>
  <c r="I72" i="1"/>
  <c r="J71" i="1"/>
  <c r="I71" i="1"/>
  <c r="J70" i="1"/>
  <c r="I70" i="1"/>
  <c r="J69" i="1"/>
  <c r="I69" i="1"/>
  <c r="J68" i="1"/>
  <c r="I68" i="1"/>
  <c r="J67" i="1"/>
  <c r="I67" i="1"/>
  <c r="J66" i="1"/>
  <c r="I66" i="1"/>
  <c r="J65" i="1"/>
  <c r="I65" i="1"/>
  <c r="J64" i="1"/>
  <c r="I64" i="1"/>
  <c r="J63" i="1"/>
  <c r="I63" i="1"/>
  <c r="J62" i="1"/>
  <c r="I62" i="1"/>
  <c r="J61" i="1"/>
  <c r="I61" i="1"/>
  <c r="J60" i="1"/>
  <c r="I60" i="1"/>
  <c r="J59" i="1"/>
  <c r="I59" i="1"/>
  <c r="G59" i="1"/>
  <c r="J58" i="1"/>
  <c r="I58" i="1"/>
  <c r="J57" i="1"/>
  <c r="I57" i="1"/>
  <c r="J56" i="1"/>
  <c r="I56" i="1"/>
  <c r="J55" i="1"/>
  <c r="I55" i="1"/>
  <c r="J54" i="1"/>
  <c r="I54" i="1"/>
  <c r="J53" i="1"/>
  <c r="I53" i="1"/>
  <c r="J52" i="1"/>
  <c r="I52" i="1"/>
  <c r="J51" i="1"/>
  <c r="I51" i="1"/>
  <c r="I50" i="1"/>
  <c r="G50" i="1"/>
  <c r="J50" i="1" s="1"/>
  <c r="J49" i="1"/>
  <c r="I49" i="1"/>
  <c r="J48" i="1"/>
  <c r="I48" i="1"/>
  <c r="J47" i="1"/>
  <c r="I47" i="1"/>
  <c r="I46" i="1"/>
  <c r="G46" i="1"/>
  <c r="J46" i="1" s="1"/>
  <c r="J45" i="1"/>
  <c r="I45" i="1"/>
  <c r="I44" i="1"/>
  <c r="G44" i="1"/>
  <c r="J44" i="1" s="1"/>
  <c r="I43" i="1"/>
  <c r="G43" i="1"/>
  <c r="J43" i="1" s="1"/>
  <c r="I37" i="1"/>
  <c r="G37" i="1"/>
  <c r="J37" i="1" s="1"/>
  <c r="I36" i="1"/>
  <c r="G36" i="1"/>
  <c r="J36" i="1" s="1"/>
  <c r="I35" i="1"/>
  <c r="G35" i="1"/>
  <c r="J35" i="1" s="1"/>
  <c r="I34" i="1"/>
  <c r="G34" i="1"/>
  <c r="J34" i="1" s="1"/>
  <c r="I33" i="1"/>
  <c r="G33" i="1"/>
  <c r="J33" i="1" s="1"/>
  <c r="I32" i="1"/>
  <c r="G32" i="1"/>
  <c r="J32" i="1" s="1"/>
  <c r="I31" i="1"/>
  <c r="G31" i="1"/>
  <c r="J31" i="1" s="1"/>
  <c r="I30" i="1"/>
  <c r="G30" i="1"/>
  <c r="J30" i="1" s="1"/>
  <c r="I29" i="1"/>
  <c r="G29" i="1"/>
  <c r="J29" i="1" s="1"/>
  <c r="I28" i="1"/>
  <c r="G28" i="1"/>
  <c r="J28" i="1" s="1"/>
  <c r="I27" i="1"/>
  <c r="G27" i="1"/>
  <c r="J27" i="1" s="1"/>
  <c r="J26" i="1"/>
  <c r="I26" i="1"/>
  <c r="G26" i="1"/>
  <c r="J25" i="1"/>
  <c r="I25" i="1"/>
  <c r="J24" i="1"/>
  <c r="I24" i="1"/>
  <c r="J23" i="1"/>
  <c r="I23" i="1"/>
  <c r="J22" i="1"/>
  <c r="I22" i="1"/>
  <c r="J21" i="1"/>
  <c r="I21" i="1"/>
  <c r="J20" i="1"/>
  <c r="I20" i="1"/>
  <c r="J19" i="1"/>
  <c r="I19" i="1"/>
  <c r="J18" i="1"/>
  <c r="I18" i="1"/>
  <c r="J17" i="1"/>
  <c r="I17" i="1"/>
  <c r="J16" i="1"/>
  <c r="I16" i="1"/>
  <c r="J15" i="1"/>
  <c r="I15" i="1"/>
  <c r="J14" i="1"/>
  <c r="I14" i="1"/>
  <c r="J13" i="1"/>
  <c r="I13" i="1"/>
  <c r="J12" i="1"/>
  <c r="I12" i="1"/>
  <c r="J11" i="1"/>
  <c r="I11" i="1"/>
  <c r="J10" i="1"/>
  <c r="I10" i="1"/>
  <c r="J9" i="1"/>
  <c r="I9" i="1"/>
  <c r="I8" i="1"/>
  <c r="G8" i="1"/>
  <c r="J8" i="1" s="1"/>
  <c r="J7" i="1"/>
  <c r="I7" i="1"/>
  <c r="J100" i="2"/>
  <c r="I100" i="2"/>
  <c r="J99" i="2"/>
  <c r="I99" i="2"/>
  <c r="J98" i="2"/>
  <c r="I98" i="2"/>
  <c r="J97" i="2"/>
  <c r="I97" i="2"/>
  <c r="J90" i="2"/>
  <c r="I90" i="2"/>
  <c r="J89" i="2"/>
  <c r="I89" i="2"/>
  <c r="J88" i="2"/>
  <c r="I88" i="2"/>
  <c r="J87" i="2"/>
  <c r="I87" i="2"/>
  <c r="J77" i="2"/>
  <c r="I77" i="2"/>
  <c r="J76" i="2"/>
  <c r="I76" i="2"/>
  <c r="J75" i="2"/>
  <c r="I75" i="2"/>
  <c r="J74" i="2"/>
  <c r="I74" i="2"/>
  <c r="J73" i="2"/>
  <c r="I73" i="2"/>
  <c r="J72" i="2"/>
  <c r="I72" i="2"/>
  <c r="J71" i="2"/>
  <c r="I71" i="2"/>
  <c r="J70" i="2"/>
  <c r="I70" i="2"/>
  <c r="J69" i="2"/>
  <c r="I69" i="2"/>
  <c r="J68" i="2"/>
  <c r="I68" i="2"/>
  <c r="J61" i="2"/>
  <c r="I61" i="2"/>
  <c r="J60" i="2"/>
  <c r="I60" i="2"/>
  <c r="J59" i="2"/>
  <c r="I59" i="2"/>
  <c r="J58" i="2"/>
  <c r="I58" i="2"/>
  <c r="J57" i="2"/>
  <c r="I57" i="2"/>
  <c r="J56" i="2"/>
  <c r="I56" i="2"/>
  <c r="J55" i="2"/>
  <c r="I55" i="2"/>
  <c r="J54" i="2"/>
  <c r="I54" i="2"/>
  <c r="J53" i="2"/>
  <c r="I53" i="2"/>
  <c r="J52" i="2"/>
  <c r="I52" i="2"/>
  <c r="J51" i="2"/>
  <c r="I51" i="2"/>
  <c r="J44" i="2"/>
  <c r="I44" i="2"/>
  <c r="J43" i="2"/>
  <c r="I43" i="2"/>
  <c r="J42" i="2"/>
  <c r="I42" i="2"/>
  <c r="J41" i="2"/>
  <c r="I41" i="2"/>
  <c r="J40" i="2"/>
  <c r="I40" i="2"/>
  <c r="J39" i="2"/>
  <c r="I39" i="2"/>
  <c r="J38" i="2"/>
  <c r="I38" i="2"/>
  <c r="J37" i="2"/>
  <c r="I37" i="2"/>
  <c r="J36" i="2"/>
  <c r="I36" i="2"/>
  <c r="J35" i="2"/>
  <c r="I35" i="2"/>
  <c r="J34" i="2"/>
  <c r="I34" i="2"/>
  <c r="J27" i="2"/>
  <c r="I27" i="2"/>
  <c r="J26" i="2"/>
  <c r="I26" i="2"/>
  <c r="J25" i="2"/>
  <c r="I25" i="2"/>
  <c r="J24" i="2"/>
  <c r="I24" i="2"/>
  <c r="J23" i="2"/>
  <c r="I23" i="2"/>
  <c r="J22" i="2"/>
  <c r="I22" i="2"/>
  <c r="J21" i="2"/>
  <c r="I21" i="2"/>
  <c r="J20" i="2"/>
  <c r="I20" i="2"/>
  <c r="J19" i="2"/>
  <c r="I19" i="2"/>
  <c r="J18" i="2"/>
  <c r="I18" i="2"/>
  <c r="J11" i="2"/>
  <c r="I11" i="2"/>
  <c r="J10" i="2"/>
  <c r="I10" i="2"/>
  <c r="J9" i="2"/>
  <c r="I9" i="2"/>
  <c r="J8" i="2"/>
  <c r="I8" i="2"/>
  <c r="J7" i="2"/>
  <c r="I7" i="2"/>
  <c r="J191" i="1" l="1"/>
  <c r="J192" i="1" s="1"/>
  <c r="F112" i="20" s="1"/>
  <c r="J95" i="1"/>
  <c r="J96" i="1" s="1"/>
  <c r="F112" i="13" s="1"/>
  <c r="J12" i="2"/>
  <c r="J13" i="2" s="1"/>
  <c r="F111" i="17" s="1"/>
  <c r="J45" i="2"/>
  <c r="J46" i="2" s="1"/>
  <c r="F111" i="13" s="1"/>
  <c r="J78" i="2"/>
  <c r="J79" i="2" s="1"/>
  <c r="F111" i="15" s="1"/>
  <c r="J28" i="2"/>
  <c r="J29" i="2" s="1"/>
  <c r="F111" i="16" s="1"/>
  <c r="J117" i="1"/>
  <c r="J118" i="1" s="1"/>
  <c r="F112" i="14" s="1"/>
  <c r="J159" i="1"/>
  <c r="J160" i="1" s="1"/>
  <c r="F112" i="19" s="1"/>
  <c r="J130" i="1"/>
  <c r="J131" i="1" s="1"/>
  <c r="F112" i="15" s="1"/>
  <c r="J62" i="2"/>
  <c r="J63" i="2" s="1"/>
  <c r="F111" i="14" s="1"/>
  <c r="J101" i="2"/>
  <c r="J102" i="2" s="1"/>
  <c r="F111" i="20" s="1"/>
  <c r="J91" i="2"/>
  <c r="J92" i="2" s="1"/>
  <c r="F111" i="19" s="1"/>
  <c r="J38" i="1"/>
  <c r="J39" i="1" s="1"/>
  <c r="F112" i="16" s="1"/>
  <c r="G2" i="4"/>
  <c r="G4" i="4"/>
  <c r="E126" i="16"/>
  <c r="E127" i="16" s="1"/>
  <c r="F62" i="20"/>
  <c r="F30" i="20"/>
  <c r="F63" i="20" s="1"/>
  <c r="F62" i="19"/>
  <c r="F32" i="19"/>
  <c r="F32" i="13"/>
  <c r="F62" i="15"/>
  <c r="F32" i="15"/>
  <c r="F62" i="14"/>
  <c r="F62" i="13"/>
  <c r="F62" i="16"/>
  <c r="F62" i="17"/>
  <c r="E57" i="20" l="1"/>
  <c r="E57" i="19"/>
  <c r="E57" i="15"/>
  <c r="E57" i="14"/>
  <c r="E57" i="13"/>
  <c r="E57" i="16"/>
  <c r="E57" i="17"/>
  <c r="F30" i="17"/>
  <c r="F63" i="17" s="1"/>
  <c r="E11" i="20"/>
  <c r="E11" i="19"/>
  <c r="E11" i="15"/>
  <c r="E11" i="14"/>
  <c r="E11" i="13"/>
  <c r="E11" i="16"/>
  <c r="H4" i="4"/>
  <c r="G3" i="4"/>
  <c r="G5" i="4"/>
  <c r="G6" i="4"/>
  <c r="G7" i="4"/>
  <c r="G8" i="4"/>
  <c r="H2" i="4" l="1"/>
  <c r="H8" i="4"/>
  <c r="H7" i="4"/>
  <c r="H6" i="4"/>
  <c r="H5" i="4"/>
  <c r="H3" i="4"/>
  <c r="E126" i="20"/>
  <c r="E127" i="20" s="1"/>
  <c r="C106" i="20"/>
  <c r="C105" i="20"/>
  <c r="F101" i="20"/>
  <c r="F106" i="20" s="1"/>
  <c r="C73" i="20"/>
  <c r="C72" i="20"/>
  <c r="C71" i="20"/>
  <c r="E126" i="19"/>
  <c r="E127" i="19" s="1"/>
  <c r="C106" i="19"/>
  <c r="C105" i="19"/>
  <c r="F101" i="19"/>
  <c r="F106" i="19" s="1"/>
  <c r="C73" i="19"/>
  <c r="C72" i="19"/>
  <c r="C71" i="19"/>
  <c r="E24" i="19"/>
  <c r="F30" i="19"/>
  <c r="F63" i="19" s="1"/>
  <c r="E126" i="17"/>
  <c r="E127" i="17" s="1"/>
  <c r="C106" i="17"/>
  <c r="C105" i="17"/>
  <c r="F101" i="17"/>
  <c r="F106" i="17" s="1"/>
  <c r="C73" i="17"/>
  <c r="C72" i="17"/>
  <c r="C71" i="17"/>
  <c r="F67" i="17"/>
  <c r="F73" i="17" s="1"/>
  <c r="E24" i="17"/>
  <c r="F37" i="17"/>
  <c r="E11" i="17"/>
  <c r="C106" i="16"/>
  <c r="C105" i="16"/>
  <c r="F101" i="16"/>
  <c r="F106" i="16" s="1"/>
  <c r="C73" i="16"/>
  <c r="C72" i="16"/>
  <c r="C71" i="16"/>
  <c r="E24" i="16"/>
  <c r="F30" i="16"/>
  <c r="F63" i="16" s="1"/>
  <c r="E126" i="15"/>
  <c r="E127" i="15" s="1"/>
  <c r="C106" i="15"/>
  <c r="C105" i="15"/>
  <c r="F101" i="15"/>
  <c r="F106" i="15" s="1"/>
  <c r="C73" i="15"/>
  <c r="C72" i="15"/>
  <c r="C71" i="15"/>
  <c r="F30" i="15"/>
  <c r="E126" i="14"/>
  <c r="E127" i="14" s="1"/>
  <c r="C106" i="14"/>
  <c r="C105" i="14"/>
  <c r="F101" i="14"/>
  <c r="F106" i="14" s="1"/>
  <c r="C73" i="14"/>
  <c r="C72" i="14"/>
  <c r="C71" i="14"/>
  <c r="E24" i="14"/>
  <c r="F30" i="14"/>
  <c r="E126" i="13"/>
  <c r="E127" i="13" s="1"/>
  <c r="C106" i="13"/>
  <c r="C105" i="13"/>
  <c r="F101" i="13"/>
  <c r="F106" i="13" s="1"/>
  <c r="C73" i="13"/>
  <c r="C72" i="13"/>
  <c r="C71" i="13"/>
  <c r="E24" i="13"/>
  <c r="F30" i="13"/>
  <c r="F63" i="13" l="1"/>
  <c r="F37" i="13"/>
  <c r="F63" i="14"/>
  <c r="F67" i="14" s="1"/>
  <c r="F73" i="14" s="1"/>
  <c r="F31" i="14"/>
  <c r="F37" i="14" s="1"/>
  <c r="F63" i="15"/>
  <c r="F67" i="15" s="1"/>
  <c r="F73" i="15" s="1"/>
  <c r="F37" i="19"/>
  <c r="F67" i="19"/>
  <c r="F73" i="19" s="1"/>
  <c r="F43" i="17"/>
  <c r="F67" i="13"/>
  <c r="F73" i="13" s="1"/>
  <c r="F37" i="20"/>
  <c r="F80" i="20" s="1"/>
  <c r="F67" i="20"/>
  <c r="F73" i="20" s="1"/>
  <c r="F37" i="16"/>
  <c r="F67" i="16"/>
  <c r="F73" i="16" s="1"/>
  <c r="F83" i="17"/>
  <c r="F42" i="20"/>
  <c r="F134" i="20"/>
  <c r="F82" i="20"/>
  <c r="F78" i="20"/>
  <c r="F43" i="20"/>
  <c r="F81" i="20"/>
  <c r="F78" i="13"/>
  <c r="F43" i="13"/>
  <c r="F37" i="15"/>
  <c r="F82" i="17"/>
  <c r="F78" i="17"/>
  <c r="F134" i="17"/>
  <c r="F81" i="17"/>
  <c r="F42" i="17"/>
  <c r="F80" i="17"/>
  <c r="F79" i="17"/>
  <c r="F79" i="20" l="1"/>
  <c r="F83" i="20"/>
  <c r="F134" i="13"/>
  <c r="F43" i="19"/>
  <c r="F42" i="19"/>
  <c r="F42" i="14"/>
  <c r="F81" i="19"/>
  <c r="F134" i="19"/>
  <c r="F78" i="19"/>
  <c r="F79" i="19"/>
  <c r="F83" i="19"/>
  <c r="F80" i="19"/>
  <c r="F82" i="19"/>
  <c r="F83" i="13"/>
  <c r="F82" i="13"/>
  <c r="F83" i="16"/>
  <c r="F80" i="13"/>
  <c r="F42" i="13"/>
  <c r="F44" i="13" s="1"/>
  <c r="F89" i="13" s="1"/>
  <c r="F81" i="13"/>
  <c r="F79" i="13"/>
  <c r="F42" i="16"/>
  <c r="F78" i="16"/>
  <c r="F84" i="16" s="1"/>
  <c r="F136" i="16" s="1"/>
  <c r="F79" i="16"/>
  <c r="F81" i="16"/>
  <c r="F82" i="16"/>
  <c r="F134" i="16"/>
  <c r="F80" i="16"/>
  <c r="F43" i="16"/>
  <c r="F44" i="17"/>
  <c r="F49" i="17" s="1"/>
  <c r="F44" i="20"/>
  <c r="F49" i="20" s="1"/>
  <c r="F56" i="20"/>
  <c r="F84" i="20"/>
  <c r="F136" i="20" s="1"/>
  <c r="F54" i="20"/>
  <c r="F52" i="20"/>
  <c r="F80" i="14"/>
  <c r="F83" i="14"/>
  <c r="F79" i="14"/>
  <c r="F134" i="14"/>
  <c r="F82" i="14"/>
  <c r="F78" i="14"/>
  <c r="F43" i="14"/>
  <c r="F81" i="14"/>
  <c r="F44" i="14"/>
  <c r="F134" i="15"/>
  <c r="F82" i="15"/>
  <c r="F78" i="15"/>
  <c r="F43" i="15"/>
  <c r="F81" i="15"/>
  <c r="F42" i="15"/>
  <c r="F80" i="15"/>
  <c r="F83" i="15"/>
  <c r="F79" i="15"/>
  <c r="F84" i="17"/>
  <c r="F136" i="17" s="1"/>
  <c r="F55" i="20" l="1"/>
  <c r="F50" i="20"/>
  <c r="F53" i="20"/>
  <c r="F89" i="14"/>
  <c r="F94" i="14"/>
  <c r="F93" i="14"/>
  <c r="F92" i="14"/>
  <c r="F91" i="14"/>
  <c r="F90" i="14"/>
  <c r="F94" i="20"/>
  <c r="F93" i="20"/>
  <c r="F92" i="20"/>
  <c r="F91" i="20"/>
  <c r="F90" i="20"/>
  <c r="F89" i="20"/>
  <c r="F44" i="16"/>
  <c r="F92" i="16" s="1"/>
  <c r="F71" i="13"/>
  <c r="F94" i="13"/>
  <c r="F93" i="13"/>
  <c r="F92" i="13"/>
  <c r="F91" i="13"/>
  <c r="F90" i="13"/>
  <c r="F44" i="19"/>
  <c r="F50" i="14"/>
  <c r="F71" i="14"/>
  <c r="F84" i="13"/>
  <c r="F136" i="13" s="1"/>
  <c r="F51" i="13"/>
  <c r="F55" i="13"/>
  <c r="F84" i="19"/>
  <c r="F136" i="19" s="1"/>
  <c r="F93" i="17"/>
  <c r="F90" i="17"/>
  <c r="F89" i="17"/>
  <c r="F93" i="16"/>
  <c r="F50" i="13"/>
  <c r="F94" i="16"/>
  <c r="F54" i="19"/>
  <c r="F52" i="13"/>
  <c r="F89" i="16"/>
  <c r="F56" i="13"/>
  <c r="F44" i="15"/>
  <c r="F71" i="15" s="1"/>
  <c r="F49" i="13"/>
  <c r="F54" i="13"/>
  <c r="F53" i="13"/>
  <c r="F53" i="17"/>
  <c r="F51" i="17"/>
  <c r="F92" i="17"/>
  <c r="F91" i="17"/>
  <c r="F50" i="17"/>
  <c r="F71" i="17"/>
  <c r="F56" i="17"/>
  <c r="F54" i="17"/>
  <c r="F52" i="17"/>
  <c r="F94" i="17"/>
  <c r="F95" i="17" s="1"/>
  <c r="F105" i="17" s="1"/>
  <c r="F107" i="17" s="1"/>
  <c r="F137" i="17" s="1"/>
  <c r="F55" i="17"/>
  <c r="F84" i="15"/>
  <c r="F136" i="15" s="1"/>
  <c r="F56" i="14"/>
  <c r="F51" i="14"/>
  <c r="F71" i="20"/>
  <c r="F51" i="20"/>
  <c r="F57" i="20" s="1"/>
  <c r="F72" i="20" s="1"/>
  <c r="F95" i="20"/>
  <c r="F105" i="20" s="1"/>
  <c r="F107" i="20" s="1"/>
  <c r="F137" i="20" s="1"/>
  <c r="F49" i="14"/>
  <c r="F50" i="16"/>
  <c r="F54" i="16"/>
  <c r="F55" i="16"/>
  <c r="F49" i="16"/>
  <c r="F56" i="16"/>
  <c r="F51" i="16"/>
  <c r="F52" i="16"/>
  <c r="F55" i="14"/>
  <c r="F53" i="14"/>
  <c r="F54" i="14"/>
  <c r="F84" i="14"/>
  <c r="F136" i="14" s="1"/>
  <c r="F52" i="14"/>
  <c r="F91" i="16" l="1"/>
  <c r="F53" i="16"/>
  <c r="F50" i="15"/>
  <c r="F57" i="17"/>
  <c r="F72" i="17" s="1"/>
  <c r="F74" i="17" s="1"/>
  <c r="F135" i="17" s="1"/>
  <c r="F94" i="15"/>
  <c r="F93" i="15"/>
  <c r="F92" i="15"/>
  <c r="F91" i="15"/>
  <c r="F90" i="15"/>
  <c r="F89" i="15"/>
  <c r="F52" i="19"/>
  <c r="F94" i="19"/>
  <c r="F93" i="19"/>
  <c r="F92" i="19"/>
  <c r="F91" i="19"/>
  <c r="F90" i="19"/>
  <c r="F89" i="19"/>
  <c r="F90" i="16"/>
  <c r="F71" i="16"/>
  <c r="F74" i="16" s="1"/>
  <c r="F135" i="16" s="1"/>
  <c r="F49" i="19"/>
  <c r="F56" i="19"/>
  <c r="F53" i="19"/>
  <c r="F71" i="19"/>
  <c r="F55" i="19"/>
  <c r="F50" i="19"/>
  <c r="F51" i="19"/>
  <c r="F53" i="15"/>
  <c r="F51" i="15"/>
  <c r="F54" i="15"/>
  <c r="F56" i="15"/>
  <c r="F57" i="13"/>
  <c r="F72" i="13" s="1"/>
  <c r="F74" i="13" s="1"/>
  <c r="F135" i="13" s="1"/>
  <c r="F95" i="13"/>
  <c r="F74" i="20"/>
  <c r="F135" i="20" s="1"/>
  <c r="F49" i="15"/>
  <c r="F52" i="15"/>
  <c r="F55" i="15"/>
  <c r="F95" i="14"/>
  <c r="F105" i="14" s="1"/>
  <c r="F107" i="14" s="1"/>
  <c r="F137" i="14" s="1"/>
  <c r="F95" i="16"/>
  <c r="F105" i="16" s="1"/>
  <c r="F107" i="16" s="1"/>
  <c r="F137" i="16" s="1"/>
  <c r="F95" i="15"/>
  <c r="F105" i="15" s="1"/>
  <c r="F107" i="15" s="1"/>
  <c r="F137" i="15" s="1"/>
  <c r="F57" i="16"/>
  <c r="F72" i="16" s="1"/>
  <c r="F57" i="14"/>
  <c r="F72" i="14" s="1"/>
  <c r="F74" i="14" s="1"/>
  <c r="F135" i="14" s="1"/>
  <c r="F57" i="15" l="1"/>
  <c r="F72" i="15" s="1"/>
  <c r="F74" i="15" s="1"/>
  <c r="F135" i="15" s="1"/>
  <c r="F105" i="13"/>
  <c r="F107" i="13" s="1"/>
  <c r="F137" i="13" s="1"/>
  <c r="F57" i="19"/>
  <c r="F72" i="19" s="1"/>
  <c r="F74" i="19" s="1"/>
  <c r="F135" i="19" s="1"/>
  <c r="F95" i="19"/>
  <c r="F105" i="19" l="1"/>
  <c r="F107" i="19" s="1"/>
  <c r="F137" i="19" s="1"/>
  <c r="F115" i="17"/>
  <c r="F138" i="17" s="1"/>
  <c r="F139" i="17" s="1"/>
  <c r="F115" i="19" l="1"/>
  <c r="F138" i="19" s="1"/>
  <c r="F139" i="19" s="1"/>
  <c r="F120" i="19" s="1"/>
  <c r="F121" i="19" s="1"/>
  <c r="F115" i="16"/>
  <c r="F138" i="16" s="1"/>
  <c r="F139" i="16" s="1"/>
  <c r="F120" i="16" s="1"/>
  <c r="F115" i="14"/>
  <c r="F138" i="14" s="1"/>
  <c r="F139" i="14" s="1"/>
  <c r="F120" i="14" s="1"/>
  <c r="F115" i="15"/>
  <c r="F138" i="15" s="1"/>
  <c r="F139" i="15" s="1"/>
  <c r="F120" i="15" s="1"/>
  <c r="F115" i="20"/>
  <c r="F138" i="20" s="1"/>
  <c r="F139" i="20" s="1"/>
  <c r="F120" i="20" s="1"/>
  <c r="F121" i="20" s="1"/>
  <c r="F115" i="13"/>
  <c r="F138" i="13" s="1"/>
  <c r="F139" i="13" s="1"/>
  <c r="F120" i="13" s="1"/>
  <c r="F120" i="17"/>
  <c r="F121" i="13" l="1"/>
  <c r="F124" i="13" s="1"/>
  <c r="F124" i="20"/>
  <c r="F123" i="20"/>
  <c r="F125" i="20"/>
  <c r="F124" i="19"/>
  <c r="F123" i="19"/>
  <c r="F125" i="19"/>
  <c r="F121" i="16"/>
  <c r="F121" i="17"/>
  <c r="F121" i="15"/>
  <c r="F121" i="14"/>
  <c r="F127" i="20" l="1"/>
  <c r="F140" i="20" s="1"/>
  <c r="F141" i="20" s="1"/>
  <c r="I8" i="4" s="1"/>
  <c r="J8" i="4" s="1"/>
  <c r="F123" i="13"/>
  <c r="F125" i="13"/>
  <c r="F127" i="19"/>
  <c r="F140" i="19" s="1"/>
  <c r="F141" i="19" s="1"/>
  <c r="I7" i="4" s="1"/>
  <c r="F126" i="20"/>
  <c r="F126" i="19"/>
  <c r="F123" i="16"/>
  <c r="F125" i="16"/>
  <c r="F124" i="16"/>
  <c r="F124" i="17"/>
  <c r="F123" i="17"/>
  <c r="F125" i="17"/>
  <c r="F123" i="15"/>
  <c r="F124" i="15"/>
  <c r="F125" i="15"/>
  <c r="F125" i="14"/>
  <c r="F124" i="14"/>
  <c r="F123" i="14"/>
  <c r="L8" i="4" l="1"/>
  <c r="K8" i="4"/>
  <c r="F127" i="13"/>
  <c r="F140" i="13" s="1"/>
  <c r="F141" i="13" s="1"/>
  <c r="I4" i="4" s="1"/>
  <c r="J4" i="4" s="1"/>
  <c r="K7" i="4"/>
  <c r="J7" i="4"/>
  <c r="L7" i="4"/>
  <c r="F126" i="13"/>
  <c r="F126" i="14"/>
  <c r="F126" i="16"/>
  <c r="F127" i="16"/>
  <c r="F140" i="16" s="1"/>
  <c r="F141" i="16" s="1"/>
  <c r="I3" i="4" s="1"/>
  <c r="J3" i="4" s="1"/>
  <c r="F126" i="17"/>
  <c r="F127" i="17"/>
  <c r="F140" i="17" s="1"/>
  <c r="F141" i="17" s="1"/>
  <c r="I2" i="4" s="1"/>
  <c r="J2" i="4" s="1"/>
  <c r="F126" i="15"/>
  <c r="F127" i="15"/>
  <c r="F140" i="15" s="1"/>
  <c r="F141" i="15" s="1"/>
  <c r="I6" i="4" s="1"/>
  <c r="F127" i="14"/>
  <c r="F140" i="14" s="1"/>
  <c r="F141" i="14" s="1"/>
  <c r="I5" i="4" s="1"/>
  <c r="L4" i="4" l="1"/>
  <c r="K4" i="4"/>
  <c r="L2" i="4"/>
  <c r="J5" i="4"/>
  <c r="K5" i="4"/>
  <c r="L5" i="4"/>
  <c r="J6" i="4"/>
  <c r="K6" i="4"/>
  <c r="L6" i="4"/>
  <c r="L3" i="4"/>
  <c r="L9" i="4" l="1"/>
</calcChain>
</file>

<file path=xl/sharedStrings.xml><?xml version="1.0" encoding="utf-8"?>
<sst xmlns="http://schemas.openxmlformats.org/spreadsheetml/2006/main" count="2533" uniqueCount="433">
  <si>
    <t>CAMPUS</t>
  </si>
  <si>
    <t>APODI</t>
  </si>
  <si>
    <t>SIGLA</t>
  </si>
  <si>
    <t>AP</t>
  </si>
  <si>
    <t>ANEXO V</t>
  </si>
  <si>
    <t>Planilha de Custos e Formação de Preços</t>
  </si>
  <si>
    <t>Processo</t>
  </si>
  <si>
    <t>23136.001443.2025-44</t>
  </si>
  <si>
    <t>Licitação</t>
  </si>
  <si>
    <t>Data</t>
  </si>
  <si>
    <t>-</t>
  </si>
  <si>
    <t>Horário</t>
  </si>
  <si>
    <t>DADOS DO PROPONENTE</t>
  </si>
  <si>
    <t>Razão Social</t>
  </si>
  <si>
    <t>CNPJ</t>
  </si>
  <si>
    <t>DISCRIMINAÇÃO DO SERVIÇO</t>
  </si>
  <si>
    <t>A</t>
  </si>
  <si>
    <t>Data de Apresentação da Proposta (dia/mês/ano)</t>
  </si>
  <si>
    <t>B</t>
  </si>
  <si>
    <t>Município/UF</t>
  </si>
  <si>
    <t>C</t>
  </si>
  <si>
    <t>Ano Acordo, Convenção ou Sentença Normativa em Dissíso Coletivo</t>
  </si>
  <si>
    <t>RN000009/2025</t>
  </si>
  <si>
    <t>D</t>
  </si>
  <si>
    <t>N° de meses de execução contratual</t>
  </si>
  <si>
    <t>IDENTIFICAÇÃO DO SERVIÇO</t>
  </si>
  <si>
    <t>Tipo de Serviço</t>
  </si>
  <si>
    <t>Unidade de Medida</t>
  </si>
  <si>
    <t xml:space="preserve">Qtd Total a Contratar </t>
  </si>
  <si>
    <t>Porteiro</t>
  </si>
  <si>
    <t>Posto Mês</t>
  </si>
  <si>
    <t>MÃO-DE-OBRA</t>
  </si>
  <si>
    <t>MÃO-DE-OBRA VINCULADA À EXECUÇÃO CONTRATUAL</t>
  </si>
  <si>
    <t>Dados complementares para composição dos custos referente à mão-de-obra</t>
  </si>
  <si>
    <t>Tipo de serviço (mesmo serviço com características distintas)</t>
  </si>
  <si>
    <t>PORTEIRO</t>
  </si>
  <si>
    <t>Classificação Brasileira de Ocupações (CBO)</t>
  </si>
  <si>
    <t>5174-10</t>
  </si>
  <si>
    <t>Salário Normativo da Categoria Profissional (R$)</t>
  </si>
  <si>
    <t>Categoria profissional (vinculada à execução contratual)</t>
  </si>
  <si>
    <t>Data base da categoria (dia/mês/ano)</t>
  </si>
  <si>
    <t>Nota</t>
  </si>
  <si>
    <t>Deverá ser elaborado um quadro para cada tipo de serviço.</t>
  </si>
  <si>
    <t>MÓDULO 1</t>
  </si>
  <si>
    <t>COMPOSIÇÃO DA REMUNERAÇÃO</t>
  </si>
  <si>
    <t>Composição da Remuneração</t>
  </si>
  <si>
    <t>Valor (R$)</t>
  </si>
  <si>
    <t>Salário Base (CLÁSULA TERCEIRA - PISO SALARIAL)</t>
  </si>
  <si>
    <t>Adicional de Periculosidade (risco de vida)</t>
  </si>
  <si>
    <t>Adicional de Insalubridade</t>
  </si>
  <si>
    <t>Adicional Noturno</t>
  </si>
  <si>
    <t>E</t>
  </si>
  <si>
    <t>Adicional de Hora Noturna Reduzida</t>
  </si>
  <si>
    <t>F</t>
  </si>
  <si>
    <t>Adicional de Hora Extra no Feriado Trabalhado</t>
  </si>
  <si>
    <t>G</t>
  </si>
  <si>
    <t>Outros (especificar)</t>
  </si>
  <si>
    <t>Total</t>
  </si>
  <si>
    <t>MÓDULO 2</t>
  </si>
  <si>
    <t>ENCARGOS E BENEFÍCIOS MENSAIS E DIÁRIOS</t>
  </si>
  <si>
    <t>Submódulo 2.1</t>
  </si>
  <si>
    <t>13º  Salário, Férias e Adicional de Férias</t>
  </si>
  <si>
    <t>2.1</t>
  </si>
  <si>
    <t>13º (décimo terceiro) Salário e Adicional de Férias</t>
  </si>
  <si>
    <t>13º (décimo terceiro) Salário</t>
  </si>
  <si>
    <t>Adicional de Férias</t>
  </si>
  <si>
    <t>Submódulo 2.2</t>
  </si>
  <si>
    <t>GPS, FGTS e outras contribuições</t>
  </si>
  <si>
    <t>2.2</t>
  </si>
  <si>
    <t>%</t>
  </si>
  <si>
    <t>INSS</t>
  </si>
  <si>
    <t>Salário Educação</t>
  </si>
  <si>
    <t>SAT - Seguro Acidente de Trabalho (informar RAT da empresa)</t>
  </si>
  <si>
    <t>SESC ou SESI</t>
  </si>
  <si>
    <t>SENAI - SENAC</t>
  </si>
  <si>
    <t>SEBRAE</t>
  </si>
  <si>
    <t>INCRA</t>
  </si>
  <si>
    <t>H</t>
  </si>
  <si>
    <t>FGTS</t>
  </si>
  <si>
    <t>Submódulo 2.3</t>
  </si>
  <si>
    <t>Benefícios Mensais e Diários</t>
  </si>
  <si>
    <t>2.3</t>
  </si>
  <si>
    <t>CLÁUSULA DÉCIMA QUARTA - VALE ALIMENTAÇÃO</t>
  </si>
  <si>
    <t>CLÁUSULA DÉCIMA QUINTA - TRANSPORTE (Lei nº 7.418/1985, Lei nº 7.619/1987 e Decreto nº 95.247/1987)</t>
  </si>
  <si>
    <t>Dias Trab.:</t>
  </si>
  <si>
    <t>Tarifa Transp.:</t>
  </si>
  <si>
    <t>CLÁUSULA DÉCIMA SÉTIMA - AUXÍLIO SAÚDE</t>
  </si>
  <si>
    <t>CLÁUSULA DÉCIMA NONA - BENEFÍCIO SOCIAL SINDICAL</t>
  </si>
  <si>
    <t>Quadro Resumo - Módulo 2</t>
  </si>
  <si>
    <t>ENC. E BENEFÍCIOS ANUAIS, MENSAIS E DIÁRIOS</t>
  </si>
  <si>
    <t>Encargos e Benefícios Anuais, Mensais e Diários</t>
  </si>
  <si>
    <t>MÓDULO 3</t>
  </si>
  <si>
    <t>PROVISÃO PARA RECISÃO</t>
  </si>
  <si>
    <t>Provisão para Rescisão</t>
  </si>
  <si>
    <t>Aviso Prévio Indenizado</t>
  </si>
  <si>
    <t>Incidência do FGTS sobre Aviso Prévio Indenizado</t>
  </si>
  <si>
    <t>Multa do FGTS sobre Aviso Prévio Indenizado</t>
  </si>
  <si>
    <t>Aviso Prévio Trabalhado *</t>
  </si>
  <si>
    <t>Incidência do Submódulos 2.2 sobre Aviso Prévio Trabalhado</t>
  </si>
  <si>
    <t>Multa FGTS sobre Aviso Prévio Trabalhado</t>
  </si>
  <si>
    <t>MÓDULO 4</t>
  </si>
  <si>
    <t>CUSTO DE REPOSIÇÃO DO PROFISSIONAL AUSENTE</t>
  </si>
  <si>
    <t>Submódulo 4.1</t>
  </si>
  <si>
    <t>Ausências Legais</t>
  </si>
  <si>
    <t>4.1</t>
  </si>
  <si>
    <t>Férias</t>
  </si>
  <si>
    <t>Licença Paternidade</t>
  </si>
  <si>
    <t>Ausência por Acidente de Trabalho</t>
  </si>
  <si>
    <t>Afastamento Maternidade</t>
  </si>
  <si>
    <t>Outros (Ausência por Doença)</t>
  </si>
  <si>
    <t>Submódulo 4.2</t>
  </si>
  <si>
    <t>Intrajornada</t>
  </si>
  <si>
    <t>4.2</t>
  </si>
  <si>
    <t>Intervalo para repouso ou alimentação</t>
  </si>
  <si>
    <t>Quadro Resumo - Módulo 4</t>
  </si>
  <si>
    <t>Custo de Reposição do Profissional Ausente</t>
  </si>
  <si>
    <t>MÓDULO 5</t>
  </si>
  <si>
    <t>INSUMOS DIVERSOS</t>
  </si>
  <si>
    <t>Insumos Diversos</t>
  </si>
  <si>
    <t>Materiais</t>
  </si>
  <si>
    <t>Equipamentos (Depreciação de Equipamentos - 20% ao ano)</t>
  </si>
  <si>
    <t>Outros</t>
  </si>
  <si>
    <t>Valores mensais por empregado</t>
  </si>
  <si>
    <t>MÓDULO 6</t>
  </si>
  <si>
    <t>CUSTOS INDIRETOS, TRIBUTOS E LUCRO</t>
  </si>
  <si>
    <t>Custos Indiretos, Tributos e Lucro</t>
  </si>
  <si>
    <t xml:space="preserve">Custos Indiretos </t>
  </si>
  <si>
    <t>Lucro</t>
  </si>
  <si>
    <t>Tributos</t>
  </si>
  <si>
    <t>C.1 - Tributos Federais (COFINS)</t>
  </si>
  <si>
    <t>C.1 - Tributos Federais (PIS)</t>
  </si>
  <si>
    <t>C.3- Tributos Municipais (ISS)</t>
  </si>
  <si>
    <t>Total dos Tributos</t>
  </si>
  <si>
    <t>Nota (1)</t>
  </si>
  <si>
    <t>Custos Indiretos, Tributos e Lucro por empregado.</t>
  </si>
  <si>
    <t>Nota (2)</t>
  </si>
  <si>
    <t>O valor referente a tributos é obtido aplicando-se o percentual sobre o valor do faturamento.</t>
  </si>
  <si>
    <t>Nota (3)</t>
  </si>
  <si>
    <t>A alíquota dos Tributos municipais deve ser informada de acordo com a legislação do do município onde será prestado o serviço</t>
  </si>
  <si>
    <t>QUADRO-RESUMO DO CUSTO POR EMPREGADO</t>
  </si>
  <si>
    <t>Mão-de-obra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</si>
  <si>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</si>
  <si>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</si>
  <si>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</si>
  <si>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</si>
  <si>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</si>
  <si>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</si>
  <si>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(A+B+C+D+E)</t>
  </si>
  <si>
    <t>Módulo 6 – Custos Indiretos, Tributos e Lucro</t>
  </si>
  <si>
    <t>Valor Total por Empregado (R$)</t>
  </si>
  <si>
    <r>
      <t xml:space="preserve">De acordo com oentendimento do TCU no Acórdão nº 1.186/2017 - Plenário, a Administração "deve estabelecer na minuta docontrato que a parcela mensal a título de aviso prévio trabalhado será no percentual máximo de 1,94% noprimeiro ano, e, em caso de prorrogação do contrato, o percentual máximo dessa parcela será de 0,194% acada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cálculodas eventuais deduções a serem feitas a cada ano de execução contratual. </t>
    </r>
    <r>
      <rPr>
        <sz val="10"/>
        <rFont val="Calibri"/>
        <family val="2"/>
        <scheme val="minor"/>
      </rPr>
      <t>(INCLUSÃO)</t>
    </r>
  </si>
  <si>
    <t>Pedreiro</t>
  </si>
  <si>
    <t>PEDREIRO</t>
  </si>
  <si>
    <t>7152-10</t>
  </si>
  <si>
    <t>Aux. de Manutenção Predial</t>
  </si>
  <si>
    <t>AUX. DE MANUTENÇÃO PREDIAL</t>
  </si>
  <si>
    <t>5143-10</t>
  </si>
  <si>
    <t>Sal. Min. 2025:</t>
  </si>
  <si>
    <t>Base de Cállculo - Salário Mínimo Vigente, pois não há previsão na CCT.</t>
  </si>
  <si>
    <t>ELETRICISTA</t>
  </si>
  <si>
    <t>7156-10</t>
  </si>
  <si>
    <t>Base de Cállculo - Salário Base</t>
  </si>
  <si>
    <t>Bombeiro Hidráulico</t>
  </si>
  <si>
    <t>Encanador/Bom. Hidráulico</t>
  </si>
  <si>
    <t>7241-10</t>
  </si>
  <si>
    <t>Auxiliar de Cozinha</t>
  </si>
  <si>
    <t>AUXILIAR DE COZINHA</t>
  </si>
  <si>
    <t>5135-05</t>
  </si>
  <si>
    <t>Adicional de Insalubridade - CCT - CLÁUSULA DÉCIMA SEGUNDA, Parágrafo Sexto</t>
  </si>
  <si>
    <t>Base de Cállculo - Salário Mínimo Vigente, conforme CCT</t>
  </si>
  <si>
    <t>Merendeira</t>
  </si>
  <si>
    <t>COZINHEIRA GERAL</t>
  </si>
  <si>
    <t>5132-05</t>
  </si>
  <si>
    <t>POSTO: ITEM 1 - PORTEIRO (quantidades para os 2 postos)</t>
  </si>
  <si>
    <t>Nº</t>
  </si>
  <si>
    <t>DESCRIÇÃO</t>
  </si>
  <si>
    <t>UND</t>
  </si>
  <si>
    <t>PERÍODO</t>
  </si>
  <si>
    <t>QTD POR
PERÍODO</t>
  </si>
  <si>
    <t>QTD TOTAL
POR ANO</t>
  </si>
  <si>
    <t>PREÇO</t>
  </si>
  <si>
    <t>PREÇO POR
PERÍODO</t>
  </si>
  <si>
    <t>PREÇO
POR ANO</t>
  </si>
  <si>
    <t>Calças compridas em Oxford,100% poliéster, na cor preta. Com 02 bolsos externos.</t>
  </si>
  <si>
    <t>UNIDADE</t>
  </si>
  <si>
    <t>SEMESTRAL</t>
  </si>
  <si>
    <t>Par de sapato de segurança, material termoplástico, material sola borracha vulcanizada antiderrapante, cor preto, características adicionais unissex/anatônico/lavável/ palmilha antimicrobiana, tipo monobloco fechado.</t>
  </si>
  <si>
    <t>PAR</t>
  </si>
  <si>
    <t>Meia lisa. Composição em algodão, poliamida e elastano. Tamanhos variados conforme aferição das medidas dos funcionários feita pela empresa.</t>
  </si>
  <si>
    <t>Protetor Solar com fator de proteção solar de, no mínimo, 60</t>
  </si>
  <si>
    <t>FRASCO 200ml</t>
  </si>
  <si>
    <t>TOTAL DO ITEM (ANUAL)</t>
  </si>
  <si>
    <t>TOTAL POR POSTO (MENSAL) =&gt; TOTAL DO ITEM (ANUAL) / 12 MESES / 2 POSTOS</t>
  </si>
  <si>
    <t>POSTO: ITEM 2 - PEDREIRO</t>
  </si>
  <si>
    <t>Calça tradicional de serviços gerais - cós elástico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</si>
  <si>
    <t>Camiseta 100 % algodão com Logomarca da empresa. Tamanhos variados conforme aferição das medidas dos funcionários feita pela empresa.</t>
  </si>
  <si>
    <t>Meia cano médio (altura de 6 a 10 cm), lisa. Composição em algodão, poliamida e elastano. Tamanhos variados conforme aferição das medidas dos funcionários feita pela empresa.</t>
  </si>
  <si>
    <t>Camisa Jaleco Brim Gola tipo Polo em “V”, com 3 bolsos (2 na parte inferior e 1 na parte superior) Bolso bordado com nome/logo da empresa prestadora de serviço. Leve, confortável e resistente, com botões, manga longa. O jaleco deve ser versátil, produzido com os seguintes tecidos: Brim 100% CO (algodão); Brim Pesado. Tamanhos variados conforme aferição das medidas dos funcionários feita pela empresa.</t>
  </si>
  <si>
    <t>Bota de segurança para trabalho preta confeccionada em couro. - Biqueira de polipropileno. - Fechamento em elástico nas laterais. - Palmilha de montagem em EVA.</t>
  </si>
  <si>
    <t>Óculos de proteção individual, material armação policarbonato, material lente policarbonato, tipo de lente anti-embaçante, infradura, extra anti-risco, modelo lentes com proteção lateral.</t>
  </si>
  <si>
    <t>ANUAL</t>
  </si>
  <si>
    <t>TRIMESTRAL</t>
  </si>
  <si>
    <t>Respirador semifacial descartável dobrável, para partículas PFF2, soldada ultrassônica em todo seu perímetro com tirantes elásticos. Possui uma tira de material metálico utilizada para ajuste no septo nasal com válvula de exalação. Na cor Azul.</t>
  </si>
  <si>
    <t>TOTAL POR POSTO (MENSAL) =&gt; TOTAL DO ITEM (ANUAL) / 12 MESES</t>
  </si>
  <si>
    <t>POSTO: ITEM 3 - AUXILIAR DE MANUTENÇÃO PREDIAL (quantidades para os 2 postos)</t>
  </si>
  <si>
    <t xml:space="preserve">Camisa Jaleco Brim Gola tipo Polo em “V”, com 3 bolsos (2 na parte inferior e 1 na parte superior) Bolso bordado com nome/logo da empresa prestadora de serviço. Leve, confortável e resistente, com botões, manga longa. O jaleco deve ser versátil, produzido com os seguintes tecidos: Brim 100% CO (algodão); Brim Pesado. Tamanhos variados conforme aferição das medidas dos funcionários feita pela empresa. </t>
  </si>
  <si>
    <t>Luva de pano pigmentada antederrapante</t>
  </si>
  <si>
    <t>Luva borracha, material latéx natural, tamanho grande, cor verde. Características adicionais: aveludada internamente e antiderrapante.</t>
  </si>
  <si>
    <t>POSTO: ITEM 4 - ELETRICISTA</t>
  </si>
  <si>
    <t>Capacete p/ eletricista com abas nas laterais (aba total). Capacete de segurança classe B: Indicado para o uso com risco de choque elétrico.</t>
  </si>
  <si>
    <t>Óculos Dielectric Elastic Vicsa - para Eletricista</t>
  </si>
  <si>
    <t>Calça tradicional de serviços gerais - cós elástico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</si>
  <si>
    <t>Chapéu australiano com proteção de pescoço</t>
  </si>
  <si>
    <t>Calça compridas em Oxford na cor preta. Tamanho variado conforme aferição das medidas do funcionário feita pela empresa.</t>
  </si>
  <si>
    <t>Par de sapato de segurança, material termoplástico, material sola borracha vulcanizada antiderrapante, cor branco, características adicionais unissex/anatônico/lavável/ palmilha antimicrobiana, tipo monobloco fechado. Tamanho variado conforme aferição das medidas do funcionário feita pela empresa.</t>
  </si>
  <si>
    <t>Meia lisa. Composição em algodão, poliamida e elastano. Tamanho variado conforme aferição das medidas do funcionário feita pela empresa.</t>
  </si>
  <si>
    <t>MENSAL</t>
  </si>
  <si>
    <t>Regua Alumínio para Pedreiro 2 metros</t>
  </si>
  <si>
    <t>Jogo Serra Copo Kit 6 Peças Para Madeira/gesso/pvc/plástico</t>
  </si>
  <si>
    <t>POSTO: ITEM 3 - AUXILIAR DE MANUTENÇÃO PREDIAL (quantidade para os 2 postos)</t>
  </si>
  <si>
    <t>Espátula em aço SAE 1070 com cabo de madeira nobre, tamanho 100mm</t>
  </si>
  <si>
    <t>lixa de parede grão 100</t>
  </si>
  <si>
    <t>Lixa de parede grão 120</t>
  </si>
  <si>
    <t>Lixa de parede grão 150</t>
  </si>
  <si>
    <t>Lixa de parede grão 80</t>
  </si>
  <si>
    <t>Rolo de silicone para textura, tamanho 23 cm, completo com cabo.</t>
  </si>
  <si>
    <t>Solvente para diluição de esmalte sintético, tinta a óleo e vernizes. Lata com 900ml</t>
  </si>
  <si>
    <t>LITRO</t>
  </si>
  <si>
    <t>PACOTE</t>
  </si>
  <si>
    <t>Cabo tipo telescópico em alumínio, tamanho 6 metros, com manopla</t>
  </si>
  <si>
    <t>Escova tipo esfregão, para piscina, tamanho mínimo 40 cm</t>
  </si>
  <si>
    <t>METRO</t>
  </si>
  <si>
    <t>Água sanitária, 5 litros, composição química hipoclorito de sódio, hidróxido de sódio, cloreto, teor cloro ativo varia de 2 a 2,50%, cor incolor, aplicação lavagem e alvejante de roupas, banheiras, pias. Data de fabricação e validade especificadas na embalagem com registro na ANVISA.</t>
  </si>
  <si>
    <t>Avental, material 100% algodão metalizado, características adicionais térmico, impermeável, tiras e alças de ajuste e bolso, aplicação cozinha industrial, tamanho M.</t>
  </si>
  <si>
    <t>Esponja dupla face nas cores verde e amarela, sendo uma face abrasiva (fibraço) e outra macia (espuma), medindo 100x75x25mm.</t>
  </si>
  <si>
    <t>Guardanapo de papel, material celulose, largura 30 cm, comprimento 33 cm, tipo folhas dupla, características adicionais alta classe. Pacote com 50 unidades. Registro da ANVISA.</t>
  </si>
  <si>
    <t>Papel toalha, pacote com 2 rolos com 60 toalhas de 22x20cm cada, 100% fibras celulósicas, podendo ser usado em microondas, multi-uso, máxima absorção, cor branco. Registro na ANVISA.</t>
  </si>
  <si>
    <t>Touca, gramatura 20 g/m2, elástico simples (sanfonada - branca); confeccionado em tnt tecido não tecido 100% polipropileno material descartável atóxico; pacote com 100 unidades</t>
  </si>
  <si>
    <t>Álcool etílico hidratado 70°gl sandol, apresentação líquido, antisséptico ou similar frasco de 5 litros</t>
  </si>
  <si>
    <t>Caixa para acondicionamentos de alimentos, retangular, com tampa, capacidade 7 litros, cor branca, material plástico.dimensões: 6,5 x 29 x 46 cm (alt x larg x comp).</t>
  </si>
  <si>
    <t>Álcool etílico, tipo hidratado, teor alcoólico 70% (70°gl), apresentação gel, SEM CHEIRO , antisséptico, dermatologicamente testado, acondicionado em embalagem plástica de 5000 ml ou 5 litros, produto saneante notificado na ANVISA</t>
  </si>
  <si>
    <t>Avental, material courvim, modelo sem forro, tipo impermeável, cor branca, comprimento 115, largura 100, características adicionais costura nas beiradas, sem viés, alças e tiras, aplicação preparo de alimentos.</t>
  </si>
  <si>
    <t>Placa de corte, material polietileno, comprimento 50 cm, largura 30 cm, cor branca, espessura 1,50cm</t>
  </si>
  <si>
    <t>Sabonete antisséptico líquido NEUTRO - para higiene das mãos - 5l</t>
  </si>
  <si>
    <t>POSTO: ITEM 3 - AUXILIAR DE MANUTENÇÃO PREDIAL (QUANTIDADES PARA OS 2 POSTOS)</t>
  </si>
  <si>
    <t>QTD</t>
  </si>
  <si>
    <t>VIDA ÚTIL
(ANOS)</t>
  </si>
  <si>
    <t>DEPRECIAÇÃO
ANUAL (%)</t>
  </si>
  <si>
    <t>TOTAL DE DEPRECIAÇÃO DO ITEM (ANUAL)</t>
  </si>
  <si>
    <t>CUSTO TOTAL DE DEPRECIAÇÃO POR POSTO (MENSAL) =&gt; TOTAL DE DEPRECIAÇÃO DO ITEM (ANUAL) / 12 MESES / 2 POSTOS</t>
  </si>
  <si>
    <t>CUSTO TOTAL DE DEPRECIAÇÃO POR POSTO (MENSAL) =&gt; TOTAL DE DEPRECIAÇÃO DO ITEM (ANUAL) / 12 MESES</t>
  </si>
  <si>
    <t>Grupo</t>
  </si>
  <si>
    <t>Item</t>
  </si>
  <si>
    <t>Especificação</t>
  </si>
  <si>
    <t>CATSER</t>
  </si>
  <si>
    <t>Und.</t>
  </si>
  <si>
    <t>Quant. Mensal</t>
  </si>
  <si>
    <t>Quant. Anual</t>
  </si>
  <si>
    <t>Quant. 5 anos</t>
  </si>
  <si>
    <t>VALORES MENSAL, ANUAL E 5 ANOS - TODA A CONTRATAÇÃO:</t>
  </si>
  <si>
    <t>Adicional de Insalubridade - Pgs. 9 e 10, Laudo Pericial Terc. IFRN - R. 08-Jul.2025</t>
  </si>
  <si>
    <t>Adicional de Periculosidade - Pg. 11, Laudo Pericial Terc. IFRN - R. 08- Jul.2025</t>
  </si>
  <si>
    <t>COSGEM</t>
  </si>
  <si>
    <t>CATMAT</t>
  </si>
  <si>
    <t>Camiseta 100 % algodão, com 05 botões, com 01 bolso na frente, manga curta, com Logomarca da empresa. Cor Branca. Tamanhos variados conforme aferição das medidas dos funcionários feita pela empresa.. Tamanhos variados conforme aferição das medidas dos funcionários feita pela empresa.</t>
  </si>
  <si>
    <t>QUADRIMESTRAL</t>
  </si>
  <si>
    <t>Luva raspa, em couro bovino curtido ao cromo, cano curto</t>
  </si>
  <si>
    <t>Calça ANTI-CHAMA (RESISTENTE AO FOGO) - cós elástico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</si>
  <si>
    <t>Sapato Eletricista Com Bico PVC 50T19M-BP - 1000v</t>
  </si>
  <si>
    <t>Camisa Jaleco ANTI-CHAMA (RESISTENTE AO FOGO) Gola tipo Polo em “V”, com 3 bolsos (2 na parte inferior e 1 na parte superior) Bolso bordado com nome/logo da empresa prestadora de serviço. Leve, confortável e resistente, com botões, manga longa. O jaleco deve ser versátil, produzido com os seguintes tecidos: Brim 100% CO (algodão); Brim Pesado. Tamanhos variados conforme aferição das medidas dos funcionários feita pela empresa.</t>
  </si>
  <si>
    <t>MACACÃO ANTI-CHAMA (RESISTENTE AO FOGO)</t>
  </si>
  <si>
    <t>POSTO: ITEM 5 - ENCANADOR</t>
  </si>
  <si>
    <t>COAES</t>
  </si>
  <si>
    <t>POSTO: AUXILIAR DE COZINHA (quantidades para os 2 postos)</t>
  </si>
  <si>
    <t>Camisa em oxford linho, com botões, manga curta, com logomarca da empresa, na cor branca. Tamanho variado conforme aferição das medidas do funcionário feita pela empresa.</t>
  </si>
  <si>
    <t>POSTO: COZINHEIRO (quantidades para 2 postos)</t>
  </si>
  <si>
    <t>PLANILHA - MATERIAIS</t>
  </si>
  <si>
    <t>Cimento Portland Material: Clinker , Tipo: Cp Ii - F 32</t>
  </si>
  <si>
    <t>Argamassa Composição: Cimento, Agregados Minerais E Aditivos , Aplicação: Assentamento De Cerâmica Em Paredes E Piso , Características Adicionais: Colante De Uso Externo , Apresentação: Pó , Tipo: Ac Ii , Normas Técnicas: Nbr 14081</t>
  </si>
  <si>
    <t>Broxa Pintura Material Base: Madeira , Material Cabo: Madeira , Material Cerdas: Nylon , Formato: Retangular , Aplicação: Pintura E Caiação , Comprimento: 19,6 CM, Largura: 5,6 C</t>
  </si>
  <si>
    <t>Maleta Ferramentas Material: Plástico Rígido , Comprimento: 44 CM, Largura: 23 CM, Altura: 18 CM, Tipo Caixa: Maleta , Características Adicionais: Com Bandeja Interna</t>
  </si>
  <si>
    <t>Carrinho Mão Material Caçamba: Chapa Metálica (0,9 Mm) , Material Eixo: Aço , Quantidade Roda: 1 UN, Tipo Roda: Pneu Maciço 345mm X 75mm , Capacidade Caçamba: 65 L, Acabamento Superficial: Pintura Eletrostática A Pó , Características Adicionais: Borda Reforçada; Empunhadoras Ergonômicas; Braço M</t>
  </si>
  <si>
    <t>Colher Pedreiro Material: Aço Sae 1010 , Tamanho: 8 POL, Material Cabo: Madeira , Características Adicionais: Canto Arredondado</t>
  </si>
  <si>
    <t>Linha Pedreiro Tipo: Trançada , Tamanho: 100</t>
  </si>
  <si>
    <t>Trena Material: Aço , Largura Lâmina: 25 MM, Comprimento: 8 M, Tipo: Rebobinamento Automático Com Freio Da Régua , Características Adicionais: Graduação: Mm/Pol; Sistema Amortecedor Impacto</t>
  </si>
  <si>
    <t>Peneira Tipo: Media , Material Do Corpo: Plastico Abs , Material Da Peneira: Plastico Abs , Aplicação: Construção Civil, Grande 1,0m x 1,5m</t>
  </si>
  <si>
    <t>Talhadeira Material: Aço Temperado De Alta Resistência , Tipo: Encaixe: Sds , Comprimento Total: 250 MM, Aplicação: Martelete Bosch, Makita, Similar</t>
  </si>
  <si>
    <t>Ponteiro Material: Aço , Comprimento: 35 CM, Diâmetro: 2 CM, Encaixe: SDS plus, Aplicação: Martelete Bosch, Makita, Similar</t>
  </si>
  <si>
    <t>Conjunto Broca Material: Aço Rápido Revestido Titânio , Aplicação: Diversos , Componentes: 4-12mm/4-20mm/4-32mm , Tipo: Escalonada , Diâmetro: 1/4" PO</t>
  </si>
  <si>
    <t xml:space="preserve">Disco Serra Wídea P/ Madeira 36 Dentes 110mm X 20mm Matz
</t>
  </si>
  <si>
    <t>Lápis Tipo: Carpinteiro , Cor: Preta</t>
  </si>
  <si>
    <t>Jogo de Serra Copos Diamantada com 5 Peças para alvenaria, concreto e cerâmica</t>
  </si>
  <si>
    <t>Disco Corte Material: Aço Diamantado , Diâmetro: 110 MM, Diâmetro Furo: 20 MM, Aplicação: Mármore/Cerâmica/Pedra/Granito , Características Adicionais: Corte A Seco</t>
  </si>
  <si>
    <t>Disco Corte Material: Aço , Diâmetro: 115 MM, Diâmetro Furo: 22/32 MM, Aplicação: Aço E Ligas Materiais Ferrosos Em Geral , Espessura: 1 M</t>
  </si>
  <si>
    <t>Alicate Universal Material: Aço Cromo Vanádio , Material Cabo: Plástico , Tipo Cabo: Isolado 1.Ooo Volts , Tipo Corte: Lateral , Comprimento: 8''</t>
  </si>
  <si>
    <t>Espuma Material: Espuma , Aplicação: Construção Civil / Pedreiro Acabamento , Comprimento: 20 CM, Largura: 15 CM, Espessura: 5 CM, Densidade: D28</t>
  </si>
  <si>
    <t>Torquês Material Corpo: Aço Forjado E Temperado , Tipo: Carpinteiro , Tipo Acabamento: Oxidado , Tamanho: 8 POL, Peso: 417 G, Características Adicionais: Mandíbulas Lixadas</t>
  </si>
  <si>
    <t>Martelo Material: Aço Forjado , Material Cabo: Madeira Marfim , Tipo: Unha , Tamanho: 25 MM, Acabamento Corpo: Polido</t>
  </si>
  <si>
    <t>Nível Bolha Material Corpo: Liga De Aluminio E Plástico Pp , Tipo Bolha: 3 Bolhas (Diagonal, Horinzontal E Vertical). , Comprimento: 600 M</t>
  </si>
  <si>
    <t>Formão Material Corpo: Cromo Vanádio , Material Cabo: Madeira , Bitola: 3/8, 1/2, 5/8 E 3/4 POL, Aplicação: Carpintaria , Características Adicionais: Jogo</t>
  </si>
  <si>
    <t>Jogo Chaves Fenda Material Haste: Aço Cromo Vanádio , Tipo Ponta: Fenda E Philips , Material Cabo: Emborrachado , Tipo Cabo: Isolado , Quantidade Peças: 6 UN, Características Adicionais: Isolação De 1000v Ca , Bitola Ponta Fenda: 03= (1/4x6, 3/16x4, 1/8x3) POL, Bitola Ponta Philips: 03= (1/4x6, 3/16x4, 1/8x6) PO</t>
  </si>
  <si>
    <t>Esquadro Tipo: Fixo , Material Régua: Aço , Material Cabo: Alumínio , Comprimento Régua: 42 CM, Tipo Graduação: Simples , Tipo Sistema Medição: Decimal , Escala Graduação: 1 Mm , Aplicação: Carpintaria , Comprimento Base: 130 M</t>
  </si>
  <si>
    <t>Jogo Chave Material: Aço Cromo Vanádio , Tipo: Chave Combinada. , Quantidade Peças: 10 , Componentes: 6 / 8 / 10 / 11 / 12 / 13/ 14/17 / 19 / 22 Mm. , Características Adicionais: Cada Unidade Se Refere A Um Kit. , Acabamento Superficial: Niquelado</t>
  </si>
  <si>
    <t>unidade</t>
  </si>
  <si>
    <t>Kit Chaves Soquete Catraca Reversível 46 Pçs Maleta Mecânico</t>
  </si>
  <si>
    <t>Jogo Chave Material: Aço Cromo Vanádio , Tipo: Allen , Quantidade Peças: 9 , Aplicação: Consertos Em Geral , Componentes: T10, T15, T20, T25, T27, T30, T40, T45, T50 , Modelo: "L" , Cor: Preta</t>
  </si>
  <si>
    <t>Desengripante Spray 300ml</t>
  </si>
  <si>
    <t>Algicida Composição: Quaternário De Amônia A 15% E Compexo Cúprico A 5% , Aspecto Físico: Líquido , Uso: Tratamento Água De Piscina , Tipo: Choque</t>
  </si>
  <si>
    <t>Algicida Composição: Quaternário De Amônia E Água , Aspecto Físico: Líquido , Uso: Tratamento Água De Piscina , Tipo: Manutenção</t>
  </si>
  <si>
    <t>Barrilha - Carbonato De Sódio Aspecto Físico: Pó Ou Cristais Brancos, Higroscópicos, Inodoros , Fórmula Química: Na2co3.10h2o (Decahidratado) , Peso Molecular: 286,14 G/MOL, Grau De Pureza: Pureza Mínima De 99% , Característica Adicional: Reagente P.A. , Número De Referência Química: Cas 6132-02-1</t>
  </si>
  <si>
    <t>Bicarbonato De Sódio Aspecto Físico: Pó Branco, Fino , Peso Molecular: 84,01 G/MOL, Fórmula Química: Nahco3 , Grau De Pureza: Pureza Mínima De 99% , Caracteristica Adicional: Reagente P.A. , Número De Referência Química*: Cas 144-55-8</t>
  </si>
  <si>
    <t>Pacote</t>
  </si>
  <si>
    <t>Clarificante Composição: Solução De Cloridróxido , Aspecto Físico: Líquido , Aplicação: Piscina</t>
  </si>
  <si>
    <t>Cloro para piscinas 3 em 1 - Hipoclorito De Cálcio Aspecto Físico: Pó Branco Granulado, Odor De Cloro , Fórmula Química: Ca Cl2o2 Anidro , Peso Molecular: 142,98 G/MOL, Teor De Pureza: Pureza Mínima De 98% , Teor Mínimo De Cloro 65% , Número De Referência Química: Cas 7778-54-3</t>
  </si>
  <si>
    <t>kg</t>
  </si>
  <si>
    <t>Limpa Borda Composição: Surfactantes Aniônicos E Não Aniônicos 3% E Quarte , Aspecto Físico: Líquido , Aplicação: Limpeza Borda De Piscinas</t>
  </si>
  <si>
    <t>TABLETE DE CLORO EM PASTILHA 3x1: Hipoclorito De Cálcio Aspecto Físico: Em Pastilha , Fórmula Química: Ca Cl2o2 Anidro , Peso Molecular: 142,98 G/MOL, Teor De Pureza: Pureza Mínima De 98% , Teor Mínimo De Cloro 65% , Número De Referência Química: Cas 7778-54-3</t>
  </si>
  <si>
    <t>Estojo análise de PH (PH, cloro, alcalinidade, ácido)</t>
  </si>
  <si>
    <t>Rodo Aspirador - Piscina Tipo: Escovão , Modelo: 16 Rodízios , Material: Polietileno , Características Adicionais: Acoplável A Cabo Telescópio Cordeis De Movimenta</t>
  </si>
  <si>
    <t>Mangueira Aspiração Material: Silicone , Tipo: Flutuante , Uso: Limpeza , Características Adicionais: Resitêcia À Brasão E Aos Raios Ultra Violetas , Diâmetro Nominal: 1 1/2 ''</t>
  </si>
  <si>
    <t>Peneira Material: Plástico , Aplicação: Limpeza De Piscina , Características Adicionais: Dimensões 48 Cm De Altura, 30 Cm De Largura</t>
  </si>
  <si>
    <t>Clorador flutuante margarida para piscinas</t>
  </si>
  <si>
    <t>Alicate Bomba D'Água Material: Aço Vanádio , Tratamento Superficial: Cromado , Ajuste: Mandíbulas Paralelas , Abertura Da Boca: 10 POL, Características Adicionais: Mordentes Com Estrias Profundas</t>
  </si>
  <si>
    <t>Chave De Fenda Material: Aço Cromo Vanádio , Cabo: Polipropileno , Tamanho: 3/8 X 12 POL, Características Adicionais: Haste Miquelada E Cromada , Tipo Ponta: Philips</t>
  </si>
  <si>
    <t>Maleta Ferramentas Material: Chapa Aço , Acabamento Superficial: Pintura Em Epóxi Pó , Comprimento: 500 MM, Largura: 200 MM, Altura: 250 MM, Quantidade Gavetas: 7 UN, Tipo Caixa: Sanfona</t>
  </si>
  <si>
    <t>Lixa de Ferro Grão 80</t>
  </si>
  <si>
    <t>Escova de aço 4 fileiras com cabo de madeira</t>
  </si>
  <si>
    <t>Lixa Material: Óxido Alumínio , Apresentação: Disco , Tipo Grão: 100 , Diâmetro: 115 MM, Tipo Costado: Fibra Vulcanizada , Aplicação: Metal , Características Adicionais: Furo 22 Mm</t>
  </si>
  <si>
    <t>Escova Material: Aço Temperado , Diâmetro: 60 MM, Características Adicionais: Aço Trançado, Rosca M14, Rotação Máxima 10.000 Rpm , Tipo: Copo</t>
  </si>
  <si>
    <t>Misturador Material: Aço Carbono , Tipo: Haste Metálica Com Hélice , Aplicação: Mistururador De Tinta , Características Adicionais: Compatível Com Mandril Mandril De 3/8"(10mm)</t>
  </si>
  <si>
    <t>Cabo Telescópico Material: Alumínio , Comprimento: 3 M, Características Adicionais: Regulável</t>
  </si>
  <si>
    <t>Pistola Pintura Tipo: Sucção , Capacidade: 1 L, Diâmetro Bico: 1,60 MM, Aplicação: Pinturas Em Geral</t>
  </si>
  <si>
    <t>Rolo Pintura Predial Material: Lã De Carneiro , Comprimento: 9 CM, Características Adicionais: Com Cabo</t>
  </si>
  <si>
    <t>Rolo Pintura Predial Material: Espuma Poliéster , Material Tubo: Plástico , Comprimento: 5 CM, Material Cabo: Plástico Resistente , Características Adicionais: Com Cabo</t>
  </si>
  <si>
    <t>Rolo Pintura Predial Material: Lã De Carneiro , Comprimento: 23 CM, Características Adicionais: Com Suporte/Garfo De Aço, Altura Lã 25 Mm</t>
  </si>
  <si>
    <t>Rolo de lã de carneiro, Respingo zero (antigota), 23cm</t>
  </si>
  <si>
    <t>Refil PAD para recorte</t>
  </si>
  <si>
    <t>Pincel Pintura Predial Material Cerdas: Sintético , Tipo Cabo: Médio , Tamanho: 1 , Material Cabo: Madeira</t>
  </si>
  <si>
    <t>Pincel Pintura Predial Material Cerdas: Sintético , Tipo Cabo: Médio , Tamanho: 2 , Material Cabo: Madeira</t>
  </si>
  <si>
    <t>Pincel Pintura Predial Material Cerdas: Sintético , Tipo Cabo: Médio , Tamanho: 3 , Material Cabo: Madeira</t>
  </si>
  <si>
    <t xml:space="preserve">Espátula de aço inox multiuso </t>
  </si>
  <si>
    <t>Fita Adesiva Material: Crepe , Largura: 48 MM, Comprimento: 50 M, Cor: Branca</t>
  </si>
  <si>
    <t>Giz de Linha marcação 30m</t>
  </si>
  <si>
    <t>Lâmina Corte Roçadeira Manual Material: Aço Carbono , Formato: 3 Pontas , Diâmetro Furo Encaixe Fixação: 3/4 POL, Diâmetro Externo: 300 MM, Referência: 4119 713 4100 , Aplicação: Roçadeira Sthil</t>
  </si>
  <si>
    <t xml:space="preserve">Conjunto de 3 tesouras para poda </t>
  </si>
  <si>
    <t>Fio Material: Nylon , Bitola: 3 MM, Aplicação: Roçadeira , Tipo: Quadrado Bobina De 2 Kg</t>
  </si>
  <si>
    <t>ROLO 250M</t>
  </si>
  <si>
    <t>Pneu Carrinho Mão Material: Borracha , Tamanho: 350 X 8 , Características Adicionais: Com Câmara Ar, Aro Reforçado</t>
  </si>
  <si>
    <t>Mangueira Jardim Material: Pvc Trançado Em Fio Poliéster , Diâmetro: 1/2 POL, Espessura: 2 MM, Pressão Máxima: 10,34 BAR., Cor: Verde/Cristal</t>
  </si>
  <si>
    <t>Alicate Bico Meia Cana Material: Aço Cromo Vanádio , Tipo Cabo: Isolado , Tipo: Reto , Comprimento: 6 POL, Características Adicionais: Longo, Fostatizado</t>
  </si>
  <si>
    <t>Kit Terminais Elétricos</t>
  </si>
  <si>
    <t>Limpador Contato Elétrico/Eletrônico Aplicação: Limpeza Componentes Elétricos , Apresentação: Spray A Seco , Composição: Petróleo E Gás Propelente , Características Adicionais: Com Canudo Prolongador, Não Inflamável</t>
  </si>
  <si>
    <t>Alicate de crimpação, Material: Aço Carbono , Comprimento: 8 Polegadas CM, Acabamento: Ergonomico Em Polipropileno E Revestimento Em Borr , Características Adicionais: Crimpa Terminais Com E Sem Isolamento E De Igniçao</t>
  </si>
  <si>
    <t>Alicate Descascar Fio Material: Metal , Comprimento: 125 MM, Aplicação: Descascador De Cabo Drop, Fibra Flat, E Cable Stri , Características Adicionais: Lâmina Ajustável, Corte Transversal Ou Corte Longi</t>
  </si>
  <si>
    <t>Alicate De Corte Material: Aço Cromo Vanádio , Tipo Corte: Lateral , Material Cabo: Plástico , Tipo Cabo: Isolado 1.Ooo Volts , Comprimento: 6 PO</t>
  </si>
  <si>
    <t>Passa Fio Material: Náilon , Comprimento: 30 M, Aplicação: Passar Fio,Em Geral,Pelo Conduite</t>
  </si>
  <si>
    <t>Fita Isolante Elétrica Adesiva Material Dorso: Filme De Pvc Anti-Chama , Largura Nominal: 19 MM, Comprimento Nominal: 20 M, Cor: Preta</t>
  </si>
  <si>
    <t>Luva Isolante Material: Borracha , Cor: Preta , Características Adicionais: Classe 2, Para Alta Tensão 20kv</t>
  </si>
  <si>
    <t>Luva Isolante Material: Borracha , Cor: Preta , Características Adicionais: Classe 0, Para Baixa Tensão 1 Kv</t>
  </si>
  <si>
    <t>(PAR)</t>
  </si>
  <si>
    <t>(CANETA) Chave De Teste Elétrico Material Haste: Plástico , Comprimento: 150 MM, Tipo Ponta: Metal , Material Cabo: Plástico , Cor Cabo: Azul , Características Adicionais: Caneta, Portátil, Detecção Tensão, Sinal De Alerta</t>
  </si>
  <si>
    <t>(NEON) Chave De Teste Elétrico Material Haste: Plástico , Comprimento: 150 MM, Tipo Ponta: Metal , Material Cabo: Plástico , Aplicação: Identificação De Fase Em Condutores</t>
  </si>
  <si>
    <t>Alicate Amperímetro Material: Plástico , Tipo: Digital , Corrente: 20 A/ 200 A/ 1.000 A A, Voltagem: 200/750v Ac E 200m/2/20/200/1000v Dc , Alimentação: Bateria , Voltagem Bateria: 1/9 V, Resistência: 200/2k/20k/200k/2000k KOHM, Aplicação: Eletricidade</t>
  </si>
  <si>
    <t>Alicate De Pressão Material: Aço Cromo Vanádio , Mordente Inferior: Reto , Comprimento: 250 MM, Aplicação: Uso Geral</t>
  </si>
  <si>
    <t>Adesivo Conexão Hidráulica (175g) Composição: Acetonas, Resina De Pvc, Formaldeídos , Prazo Validade: 1 Ano Após Fabricação , Características Adicionais: Com Pincel Aplicador</t>
  </si>
  <si>
    <t>Lâmina Serra Manual Material: Aço Rápido E Aço Liga , Comprimento: 300 MM, Aplicação: Arco De Serra</t>
  </si>
  <si>
    <t>Maçarico -  Material: Aço Inoxidável E Alumínio , Tipo: Maçarico , Características Adicionais: Ignição Automática De Um Toque</t>
  </si>
  <si>
    <t>Tubo Carga Butano Aspecto Físico: Líquido , Peso: 220 G, Finalidade: Carga Gás Butano Acondicionado Forma Aerosol , Apresentação: Frasco Aerosol/Com Bico Universal</t>
  </si>
  <si>
    <t>BOMBONA</t>
  </si>
  <si>
    <t>Balde plástico de 20 litros, dimensões aproximadas de 35x34cm, com alça de ferro com batoque.</t>
  </si>
  <si>
    <t>Desinfetante liquido, embalagem de 5 litros - a base de quaternário de amônio, altamente concentrado, de baixa toxicidade. Diluição 1:200. É indicado para limpeza e desinfecção. Superfícies contaminadas.</t>
  </si>
  <si>
    <t>Detergente liquido neutro lava louça, embalagem de 5 litros. Composição: a base de ácido linear alquibenzeno sulfônico. Características Adicionais: Ph 6,5 A 7,5 , Aspecto Físico: Líquido. Data de fabricação e validade especificadas na embalagem com registro na ANVISA.</t>
  </si>
  <si>
    <t>Esponja de lã de aço fina, pacote de 60g, com 8 unidades.</t>
  </si>
  <si>
    <t>Esponja limpeza, material: fibraço, formato: retangular, aplicação: limpeza geral, comprimento mínimo: 125 mm, largura mínima: 87 mm, espessura mínima: 25 mm.</t>
  </si>
  <si>
    <t>Filme embalagem para alimentos, material pvc - cloreto de polivinila, transmitância transparente, tipo filme aderente, bobina 40 cm x 1000 m, alta qualidade (espessura mínima 9 micras)</t>
  </si>
  <si>
    <t>ROLO 1000 m</t>
  </si>
  <si>
    <t>Luva Borracha Material: Látex, Tamanho: Grande, Características Adicionais: Anatômica, Antiderrapante, Tipo: Cano Longo.</t>
  </si>
  <si>
    <t>Luva de segurança para proteção das mãos confeccionada em resina de PVC (vinil). Ambidestra Anatômica. Não estéril. Uso único/Descartável. Sem pó. Tamanho G. Caixa com 100 Unidades</t>
  </si>
  <si>
    <t>CAIXA</t>
  </si>
  <si>
    <t>Máscara descartável, cor branca, caixa contém 50 unidades. Material: TNT - tecido não tecido. Fixação com Alças Em Elástico Nas Extremidades. Características Adicionais: Proteção De Barba E Bigode.</t>
  </si>
  <si>
    <t>Papel alumínio - papel alumínio, material alumínio, comprimento 7,50 m, largura 30 cm, apresentação rolo.</t>
  </si>
  <si>
    <t>ROLO</t>
  </si>
  <si>
    <t>Rodo. Material Cabo: Madeira Plastificada, Material Suporte: Polipropileno, Comprimento Suporte: 40 CM, Quantidade Borrachas: 2 UN, Características Adicionais: cabo plastificado e serrilha na base.</t>
  </si>
  <si>
    <t>Sabão em barra glicerinado, neutro, pacote com 5 barras de 200g. Data de fabricação e validade especificadas na embalagem com registro na ANVISA.</t>
  </si>
  <si>
    <t>Sabão em pó, caixa de 500g. Data de fabricação e validade especificadas na embalagem com registro na ANVISA.</t>
  </si>
  <si>
    <t xml:space="preserve">Vassoura Nylon 30cm Cabo de Madeira Plastificado com altura de  1,20m </t>
  </si>
  <si>
    <t>POSTO: COZINHEIRO (quantidades para os 2 postos)</t>
  </si>
  <si>
    <t>Cabo mop em alumínio com garra em polipropileno e travas para refis. Comprimento: 1,4 m. Aplicação: mop úmido.</t>
  </si>
  <si>
    <t>Carro mop espremedor, com balde de centrífuga de polipropileno e alça de alumínio. Material Balde: Polipropileno, Material Espremedor: Polipropileno, Capacidade Balde: 24 L, Tipo Espremedor: Pressão Horizontal, Diâmetro Roda: 3 POL, Comprimento: 68 CM, Largura: 44 CM, Altura: 92 CM.</t>
  </si>
  <si>
    <t>Colher para caldeirão, grande, material polipropileno, côncava, 60 cm.</t>
  </si>
  <si>
    <t>Detergente líquido neutro, lava manual de louça, frasco de 500 mL. Composição: A Base De Ácido Linear Alquibenzeno Sulfônico. Data de fabricação e validade especificadas na embalagem com registro na ANVISA.</t>
  </si>
  <si>
    <t>Escorredor de louça em aço inoxidável, capacidade para 24 pratos.</t>
  </si>
  <si>
    <t>Faca, material lâmina aço inoxidável, material cabo polipropileno, comprimento 8 pol, tipo para corte de carne.</t>
  </si>
  <si>
    <t>Fósforo, caixa contendo no mínimo 240 (duzentos e quarenta) palitos cada uma, palitos longos (5cm) em madeira de alta qualidade com cabeça em composto químico de clorato de potássio, caixa de cartão impermeabilizado com lixa impressa, resistente, 1º qualidade.</t>
  </si>
  <si>
    <t>Garrafa térmica, material aço inoxidável, capacidade 1,5 L, características adicionais inquebrável, botão de pressão.</t>
  </si>
  <si>
    <t>Mop Úmido/Líquido - refil da cabeleira fio de algodão, cor branca. Aplicação: limpeza, tipo esfregão, lavável.</t>
  </si>
  <si>
    <t>Pano de prato confeccionado em 100% algodão, na cor branca sem pintura, atoalhado liso, com bainha, medindo 40x 60 cm.</t>
  </si>
  <si>
    <t>Pano multiuso, bobina de 240 m x 28 cm, contendo 600 panos, composição viscose e poliéster.</t>
  </si>
  <si>
    <t>BOBINA</t>
  </si>
  <si>
    <t>Papel toalha, medindo 21 x 23 cm, folha simples, 2 dobras, brancas, intercaladas tipo interfolhas, macias e absorventes, 100% fibra celulósicas, embalagem com 1250 folhas.</t>
  </si>
  <si>
    <t>Saco plástico p/ lixo 200 litros - PACOTE COM 100 SACOS.  Reforçado - Classe 1 - Tipo E - Super Resistente. Preto.</t>
  </si>
  <si>
    <t>Saco plástico p/ lixo 60 litros - PACOTE COM 100 SACOS. Polietileno Reforçado. Preto.</t>
  </si>
  <si>
    <t>Saco plástico em bobina picotada. Confeccionada em polietileno virgem de alta densidade, atóxico, permitindo o contato direto com o alimento. Capacidade de 10 kg. Rolo com 500 unidades, 40x60 cm. Deve possuir grau alimentar conforme comprovação pelo fabricante.</t>
  </si>
  <si>
    <t>Sanitizante clorado para limpeza de frutas e verduras em pó. A base de dicloroisocianurato de sódio, de amplo espectro e rápida ação antimicrobiana. Teor Ativo Mínimo de 6,5% de Cloro Ativo. Embalagem de 1kg.</t>
  </si>
  <si>
    <t>Touca, gramatura 20 g/m2, elástico simples (sanfonada - branca); confeccionado em tnt tecido não tecido 100% polipropileno material descartável atóxico; pacote com 100 unidades.</t>
  </si>
  <si>
    <t>PLANILHA - EQUIPAMENTOS</t>
  </si>
  <si>
    <t>EQUIPAMENTOS EM REGIME DE COMODATO - CONTRATO DE MÃO DE OBRA</t>
  </si>
  <si>
    <t>DEPRECIAÇÃO ANUAL (R$)</t>
  </si>
  <si>
    <t>Compressor De Ar Tipo: Portátil , Pressão Máxima: 6,4 PSI, Potência Motor: 2 HP, Tensão: 220 V, Rotação Motor: 3.450 RPM, Capacidade Tanque: 20 L, Dimensões: 59 X 25 X 55,5 CM, Características Adicionais: 04 Pistões 02 Polos , Aplicação: Pintura Predial , Potência: 1.491</t>
  </si>
  <si>
    <t>Cinto Segurança Material: Poliéster , Uso: Paraquedista. 5 pontos. Trabalho em Altura. Eletricista</t>
  </si>
  <si>
    <t xml:space="preserve">Escada de Alumínio Multifuncional 4x4 com 16 Degraus </t>
  </si>
  <si>
    <t>Escada Extensiva com Degraus tipo D e Fibra Vazada 5,70 x 10,20 Metros</t>
  </si>
  <si>
    <t>Parafusadeira à Bateria com 2 Baterias e Maleta para Transporte - 12V - 220V.</t>
  </si>
  <si>
    <t>Talabarte De Salvamento E Seguranca Material: Poliéster , Modelo: Y , Componentes: 02 Ganchos Dupla Trava/02 Absorvedores De Energia , Características Adicionais: Elástico Interno/Gancho:55mm/Dupla Trava Com 15mm</t>
  </si>
  <si>
    <t>Furadeira Tipo: Impacto , Potência: 750 W, Tamanho Mandril: 1/2" POL, Tensão Alimentação: 220 V, Velocidade: 0 A 3.000 RPM, Capacidade Perfuração Alumínio: 13 MM, Características Adicionais: Duas Velocidades, Variável E Reversível</t>
  </si>
  <si>
    <t>Martelete Tipo: Rompedor , Potência: 820 W, Tensão Alimentação: 220 V, Características Adicionais: Encaixe Sds-Plus, Com Maleta</t>
  </si>
  <si>
    <t>Serra Mármore Potência: 1.300 W, Diâmetro Disco: 110 MM, Diâmetro Furo Disco: 20 MM, Rotação: 13.000 RPM, Voltagem: 220v, Características Adicionais: Mangueira , Plug E Cano D`Agua, Chave Alien,</t>
  </si>
  <si>
    <t>Esmerilhadeira Tipo: Angular , Voltagem: 220 V, Potência: 850 W, Rotação: 11.000 RPM, Diâmetro Disco: 4 1/2 POL, Características Adicionais: Disco Abrasivo, Gatilho De Vedação Contra Poeira.</t>
  </si>
  <si>
    <t>Betoneira Funcionamento Motor: Elétrico , Potência Motor: 0,5 CV, Rotação: 34 RPM, Capacidade Tambor: 150 L, Características Adicionais: Motor 4 Pólos</t>
  </si>
  <si>
    <t>PLANILHA - UNIFORMES e EPI's (Equipamentos de proteção individual)</t>
  </si>
  <si>
    <t>Uniformes e EPIs</t>
  </si>
  <si>
    <t>POSTO: ITEM 5 - BOMBEIRO HIDRÁULICO /  ENCANADOR</t>
  </si>
  <si>
    <t>Posto de serviço de Porteiro (CBO: 5174-10), com insumos.</t>
  </si>
  <si>
    <t>Posto de serviço de Pedreiro (CBO: 7152-10), com insumos.</t>
  </si>
  <si>
    <t>Posto de serviço de Auxiliar de manutenção predial (CBO: 5143-10), com insumos.</t>
  </si>
  <si>
    <t>Posto de serviço de Eletricista de instalações (edifícios) (CBO: 7156-10), com insumos.</t>
  </si>
  <si>
    <t>Posto de serviço de Encanador (CBO: 7241-10), com insumos.</t>
  </si>
  <si>
    <t>Posto de serviço de Auxiliar nos serviços de alimentação (CBO: 5135-05), com insumos.</t>
  </si>
  <si>
    <t>Posto de serviço de Cozinheiro geral (CBO: 5132-05), com insumos.</t>
  </si>
  <si>
    <t>Valores Unitários</t>
  </si>
  <si>
    <t>Valores Mensais</t>
  </si>
  <si>
    <t>Valores Anuais</t>
  </si>
  <si>
    <t>Valores p/ 5 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</si>
</sst>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164" formatCode="0.000%"/>
    <numFmt numFmtId="165" formatCode="0.0000%"/>
    <numFmt numFmtId="166" formatCode="_-&quot;R$&quot;\ * #,##0.00_-;\-&quot;R$&quot;\ * #,##0.00_-;_-&quot;R$&quot;\ * &quot;-&quot;??_-;_-@"/>
    <numFmt numFmtId="167" formatCode="_-&quot;R$&quot;\ * #,##0.0000_-;\-&quot;R$&quot;\ * #,##0.0000_-;_-&quot;R$&quot;\ * &quot;-&quot;??.00_-;_-@"/>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10"/>
      <color rgb="FFFF0000"/>
      <name val="Calibri"/>
      <family val="2"/>
      <scheme val="minor"/>
    </font>
    <font>
      <sz val="10"/>
      <color theme="1"/>
      <name val="Calibri"/>
      <family val="2"/>
      <scheme val="minor"/>
    </font>
    <font>
      <b/>
      <sz val="10"/>
      <color theme="1"/>
      <name val="Calibri"/>
      <family val="2"/>
      <scheme val="minor"/>
    </font>
    <font>
      <b/>
      <sz val="16"/>
      <name val="Calibri"/>
      <family val="2"/>
      <scheme val="minor"/>
    </font>
    <font>
      <b/>
      <sz val="10"/>
      <color indexed="8"/>
      <name val="Calibri"/>
      <family val="2"/>
      <scheme val="minor"/>
    </font>
    <font>
      <b/>
      <sz val="10"/>
      <name val="Calibri"/>
      <family val="2"/>
      <scheme val="minor"/>
    </font>
    <font>
      <i/>
      <sz val="10"/>
      <color indexed="8"/>
      <name val="Calibri"/>
      <family val="2"/>
      <scheme val="minor"/>
    </font>
    <font>
      <sz val="10"/>
      <color indexed="8"/>
      <name val="Calibri"/>
      <family val="2"/>
      <scheme val="minor"/>
    </font>
    <font>
      <sz val="10"/>
      <name val="Calibri"/>
      <family val="2"/>
      <scheme val="minor"/>
    </font>
    <font>
      <i/>
      <sz val="10"/>
      <color theme="1"/>
      <name val="Calibri"/>
      <family val="2"/>
      <scheme val="minor"/>
    </font>
    <font>
      <sz val="11"/>
      <color rgb="FFFF0000"/>
      <name val="Calibri"/>
      <family val="2"/>
      <scheme val="minor"/>
    </font>
    <font>
      <b/>
      <sz val="10"/>
      <color theme="1"/>
      <name val="Arial"/>
      <family val="2"/>
    </font>
    <font>
      <sz val="10"/>
      <color theme="1"/>
      <name val="Arial"/>
      <family val="2"/>
    </font>
    <font>
      <b/>
      <sz val="10"/>
      <color rgb="FF000000"/>
      <name val="Calibri"/>
      <family val="2"/>
      <scheme val="minor"/>
    </font>
    <font>
      <sz val="11"/>
      <color rgb="FF000000"/>
      <name val="Calibri"/>
      <family val="2"/>
      <scheme val="minor"/>
    </font>
    <font>
      <sz val="11"/>
      <name val="Calibri"/>
      <family val="2"/>
      <scheme val="minor"/>
    </font>
    <font>
      <b/>
      <sz val="16"/>
      <color theme="1"/>
      <name val="Arial"/>
      <family val="2"/>
    </font>
    <font>
      <sz val="11"/>
      <name val="Calibri"/>
      <family val="2"/>
    </font>
    <font>
      <sz val="11"/>
      <color theme="1"/>
      <name val="Arial"/>
      <family val="2"/>
    </font>
    <font>
      <b/>
      <sz val="12"/>
      <color theme="1"/>
      <name val="Arial"/>
      <family val="2"/>
    </font>
    <font>
      <sz val="12"/>
      <color theme="1"/>
      <name val="Arial"/>
      <family val="2"/>
    </font>
    <font>
      <sz val="12"/>
      <color theme="1"/>
      <name val="Calibri"/>
      <family val="2"/>
    </font>
    <font>
      <sz val="12"/>
      <color theme="1"/>
      <name val="Calibri"/>
      <family val="2"/>
      <scheme val="minor"/>
    </font>
    <font>
      <b/>
      <sz val="12"/>
      <color rgb="FF000000"/>
      <name val="Arial"/>
      <family val="2"/>
    </font>
    <font>
      <sz val="12"/>
      <color rgb="FF000000"/>
      <name val="Arial"/>
      <family val="2"/>
    </font>
    <font>
      <b/>
      <sz val="11"/>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2F2F2"/>
        <bgColor rgb="FF000000"/>
      </patternFill>
    </fill>
    <fill>
      <patternFill patternType="solid">
        <fgColor rgb="FF66FF66"/>
        <bgColor indexed="64"/>
      </patternFill>
    </fill>
    <fill>
      <patternFill patternType="solid">
        <fgColor rgb="FFE2EFD9"/>
        <bgColor rgb="FFE2EFD9"/>
      </patternFill>
    </fill>
    <fill>
      <patternFill patternType="solid">
        <fgColor rgb="FFE7E6E6"/>
        <bgColor rgb="FFE7E6E6"/>
      </patternFill>
    </fill>
    <fill>
      <patternFill patternType="solid">
        <fgColor theme="0"/>
        <bgColor theme="0"/>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9">
    <xf numFmtId="0" fontId="0" fillId="0" borderId="0" xfId="0"/>
    <xf numFmtId="0" fontId="0" fillId="0" borderId="0" xfId="0" applyAlignment="1">
      <alignment horizontal="center" vertical="center"/>
    </xf>
    <xf numFmtId="0" fontId="0" fillId="0" borderId="0" xfId="0" applyAlignment="1">
      <alignment horizontal="center" vertical="center" wrapText="1"/>
    </xf>
    <xf numFmtId="44" fontId="1" fillId="0" borderId="0" xfId="1" applyFont="1" applyBorder="1" applyAlignment="1">
      <alignment horizontal="center" vertical="center"/>
    </xf>
    <xf numFmtId="0" fontId="0" fillId="0" borderId="0" xfId="0" applyAlignment="1">
      <alignment vertical="center"/>
    </xf>
    <xf numFmtId="0" fontId="0" fillId="0" borderId="0" xfId="0" applyAlignment="1">
      <alignment wrapText="1"/>
    </xf>
    <xf numFmtId="0" fontId="3" fillId="0" borderId="0" xfId="0" applyFont="1" applyAlignment="1">
      <alignment vertical="center"/>
    </xf>
    <xf numFmtId="0" fontId="4" fillId="0" borderId="0" xfId="0" applyFont="1" applyAlignment="1">
      <alignment vertical="center"/>
    </xf>
    <xf numFmtId="164" fontId="4" fillId="0" borderId="0" xfId="0" applyNumberFormat="1" applyFont="1" applyAlignment="1">
      <alignment vertical="center"/>
    </xf>
    <xf numFmtId="4" fontId="4" fillId="0" borderId="0" xfId="0" applyNumberFormat="1" applyFont="1" applyAlignment="1">
      <alignment horizontal="center" vertical="center"/>
    </xf>
    <xf numFmtId="0" fontId="5" fillId="2" borderId="1" xfId="0" applyFont="1" applyFill="1" applyBorder="1" applyAlignment="1">
      <alignment horizontal="center" vertical="center"/>
    </xf>
    <xf numFmtId="0" fontId="5" fillId="0" borderId="1" xfId="0" applyFont="1" applyBorder="1" applyAlignment="1">
      <alignment horizontal="center" vertical="center"/>
    </xf>
    <xf numFmtId="0" fontId="2" fillId="0" borderId="0" xfId="0" applyFont="1" applyAlignment="1">
      <alignment vertical="center"/>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165" fontId="7" fillId="0" borderId="1" xfId="0" applyNumberFormat="1" applyFont="1" applyBorder="1" applyAlignment="1">
      <alignment horizontal="center" vertical="center"/>
    </xf>
    <xf numFmtId="14" fontId="4" fillId="0" borderId="1" xfId="0" applyNumberFormat="1" applyFont="1" applyBorder="1" applyAlignment="1">
      <alignment horizontal="center" vertical="center"/>
    </xf>
    <xf numFmtId="0" fontId="7" fillId="0" borderId="2" xfId="0" applyFont="1"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vertical="center"/>
    </xf>
    <xf numFmtId="0" fontId="5" fillId="2" borderId="1" xfId="0" applyFont="1" applyFill="1" applyBorder="1" applyAlignment="1">
      <alignment horizontal="center" vertical="center" wrapText="1"/>
    </xf>
    <xf numFmtId="0" fontId="4" fillId="3" borderId="2" xfId="0" applyFont="1" applyFill="1" applyBorder="1" applyAlignment="1">
      <alignment horizontal="left" vertical="center"/>
    </xf>
    <xf numFmtId="0" fontId="4" fillId="3" borderId="4" xfId="0" applyFont="1" applyFill="1" applyBorder="1" applyAlignment="1">
      <alignment horizontal="left" vertical="center"/>
    </xf>
    <xf numFmtId="4" fontId="7" fillId="2" borderId="1" xfId="0" applyNumberFormat="1" applyFont="1" applyFill="1" applyBorder="1" applyAlignment="1">
      <alignment horizontal="center" vertical="center"/>
    </xf>
    <xf numFmtId="4" fontId="10" fillId="0" borderId="1" xfId="0" applyNumberFormat="1" applyFont="1" applyBorder="1" applyAlignment="1">
      <alignment horizontal="center" vertical="center"/>
    </xf>
    <xf numFmtId="4" fontId="10" fillId="3" borderId="1" xfId="0" applyNumberFormat="1" applyFont="1" applyFill="1" applyBorder="1" applyAlignment="1">
      <alignment horizontal="center" vertical="center"/>
    </xf>
    <xf numFmtId="0" fontId="0" fillId="3" borderId="0" xfId="0" applyFill="1" applyAlignment="1">
      <alignment vertical="center"/>
    </xf>
    <xf numFmtId="0" fontId="7" fillId="0" borderId="5" xfId="0" applyFont="1" applyBorder="1" applyAlignment="1">
      <alignment horizontal="center" vertical="center"/>
    </xf>
    <xf numFmtId="164" fontId="10" fillId="3" borderId="1" xfId="2" applyNumberFormat="1" applyFont="1" applyFill="1" applyBorder="1" applyAlignment="1">
      <alignment horizontal="center" vertical="center"/>
    </xf>
    <xf numFmtId="164" fontId="10" fillId="0" borderId="1" xfId="2"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1" fillId="3"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xf>
    <xf numFmtId="10" fontId="10" fillId="0" borderId="1" xfId="2" applyNumberFormat="1" applyFont="1" applyFill="1" applyBorder="1" applyAlignment="1">
      <alignment horizontal="center" vertical="center"/>
    </xf>
    <xf numFmtId="0" fontId="7" fillId="0" borderId="1" xfId="0" applyFont="1" applyBorder="1" applyAlignment="1">
      <alignment vertical="center"/>
    </xf>
    <xf numFmtId="10" fontId="7" fillId="2"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xf>
    <xf numFmtId="0" fontId="7" fillId="0" borderId="1" xfId="0" applyFont="1" applyBorder="1" applyAlignment="1">
      <alignment horizontal="left" vertical="center"/>
    </xf>
    <xf numFmtId="4" fontId="5" fillId="0" borderId="1" xfId="0" applyNumberFormat="1" applyFont="1" applyBorder="1" applyAlignment="1">
      <alignment horizontal="center" vertical="center"/>
    </xf>
    <xf numFmtId="4" fontId="5" fillId="2" borderId="1" xfId="0" applyNumberFormat="1" applyFont="1" applyFill="1" applyBorder="1" applyAlignment="1">
      <alignment horizontal="center" vertical="center"/>
    </xf>
    <xf numFmtId="0" fontId="7" fillId="3" borderId="1" xfId="0" applyFont="1" applyFill="1" applyBorder="1" applyAlignment="1">
      <alignment horizontal="center"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5" fillId="4" borderId="1" xfId="0" applyFont="1" applyFill="1" applyBorder="1" applyAlignment="1">
      <alignment horizontal="center" vertical="center" wrapText="1"/>
    </xf>
    <xf numFmtId="2" fontId="4" fillId="0" borderId="1" xfId="0" applyNumberFormat="1" applyFont="1" applyBorder="1" applyAlignment="1">
      <alignment horizontal="center" vertical="center"/>
    </xf>
    <xf numFmtId="0" fontId="13" fillId="0" borderId="0" xfId="0" applyFont="1"/>
    <xf numFmtId="0" fontId="4" fillId="0" borderId="1" xfId="0" applyFont="1" applyBorder="1" applyAlignment="1">
      <alignment horizontal="center" vertical="center"/>
    </xf>
    <xf numFmtId="0" fontId="15" fillId="0" borderId="1" xfId="0" applyFont="1" applyBorder="1" applyAlignment="1">
      <alignment horizontal="left" vertical="center" wrapText="1"/>
    </xf>
    <xf numFmtId="1" fontId="15" fillId="0" borderId="1" xfId="0" applyNumberFormat="1" applyFont="1" applyBorder="1" applyAlignment="1">
      <alignment horizontal="center" vertical="center"/>
    </xf>
    <xf numFmtId="44" fontId="15" fillId="0" borderId="1" xfId="1" applyFont="1" applyBorder="1" applyAlignment="1">
      <alignment horizontal="center" vertical="center" wrapText="1"/>
    </xf>
    <xf numFmtId="0" fontId="16" fillId="5" borderId="1" xfId="0" applyFont="1" applyFill="1" applyBorder="1" applyAlignment="1">
      <alignment horizontal="center" vertical="center"/>
    </xf>
    <xf numFmtId="0" fontId="17" fillId="0" borderId="0" xfId="0" applyFont="1" applyAlignment="1">
      <alignment horizontal="center" vertical="center"/>
    </xf>
    <xf numFmtId="10" fontId="7" fillId="2" borderId="4" xfId="0" applyNumberFormat="1" applyFont="1" applyFill="1"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0" fillId="0" borderId="2" xfId="0" applyFont="1" applyBorder="1" applyAlignment="1">
      <alignment vertical="center"/>
    </xf>
    <xf numFmtId="0" fontId="10" fillId="0" borderId="3" xfId="0" applyFont="1" applyBorder="1" applyAlignment="1">
      <alignment vertical="center"/>
    </xf>
    <xf numFmtId="9" fontId="10" fillId="0" borderId="4" xfId="2" applyFont="1" applyBorder="1" applyAlignment="1">
      <alignment horizontal="center" vertical="center"/>
    </xf>
    <xf numFmtId="44" fontId="13" fillId="3" borderId="0" xfId="1" applyFont="1" applyFill="1" applyAlignment="1">
      <alignment vertical="center"/>
    </xf>
    <xf numFmtId="0" fontId="18" fillId="0" borderId="0" xfId="0" applyFont="1" applyAlignment="1">
      <alignment vertical="center"/>
    </xf>
    <xf numFmtId="0" fontId="17" fillId="0" borderId="0" xfId="0" applyFont="1" applyAlignment="1">
      <alignment horizontal="left" vertical="center"/>
    </xf>
    <xf numFmtId="8" fontId="13" fillId="0" borderId="0" xfId="0" applyNumberFormat="1" applyFont="1" applyAlignment="1">
      <alignment horizontal="center" vertical="center"/>
    </xf>
    <xf numFmtId="0" fontId="14" fillId="6" borderId="1" xfId="0" applyFont="1" applyFill="1" applyBorder="1" applyAlignment="1">
      <alignment horizontal="center" vertical="center" wrapText="1"/>
    </xf>
    <xf numFmtId="44" fontId="14" fillId="6" borderId="1" xfId="0" applyNumberFormat="1" applyFont="1" applyFill="1" applyBorder="1"/>
    <xf numFmtId="44" fontId="15" fillId="0" borderId="1" xfId="0" applyNumberFormat="1" applyFont="1" applyBorder="1" applyAlignment="1">
      <alignment vertical="center"/>
    </xf>
    <xf numFmtId="2" fontId="11" fillId="0" borderId="1" xfId="0" applyNumberFormat="1" applyFont="1" applyBorder="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xf>
    <xf numFmtId="0" fontId="21" fillId="0" borderId="0" xfId="0" applyFont="1"/>
    <xf numFmtId="0" fontId="21" fillId="0" borderId="0" xfId="0" applyFont="1" applyAlignment="1">
      <alignment vertical="center"/>
    </xf>
    <xf numFmtId="0" fontId="22" fillId="0" borderId="11" xfId="0" applyFont="1" applyBorder="1" applyAlignment="1">
      <alignment horizontal="center" vertical="center"/>
    </xf>
    <xf numFmtId="0" fontId="22" fillId="0" borderId="11" xfId="0" applyFont="1" applyBorder="1" applyAlignment="1">
      <alignment horizontal="center" vertical="center" wrapText="1"/>
    </xf>
    <xf numFmtId="0" fontId="23" fillId="0" borderId="11" xfId="0" applyFont="1" applyBorder="1" applyAlignment="1">
      <alignment horizontal="center" vertical="center"/>
    </xf>
    <xf numFmtId="0" fontId="23" fillId="0" borderId="11" xfId="0" applyFont="1" applyBorder="1" applyAlignment="1">
      <alignment horizontal="center" vertical="center" wrapText="1"/>
    </xf>
    <xf numFmtId="0" fontId="23" fillId="0" borderId="11" xfId="0" applyFont="1" applyBorder="1" applyAlignment="1">
      <alignment horizontal="left" vertical="center" wrapText="1"/>
    </xf>
    <xf numFmtId="166" fontId="23" fillId="0" borderId="11" xfId="0" applyNumberFormat="1" applyFont="1" applyBorder="1" applyAlignment="1">
      <alignment horizontal="center" vertical="center"/>
    </xf>
    <xf numFmtId="0" fontId="23" fillId="0" borderId="11" xfId="0" applyFont="1" applyBorder="1" applyAlignment="1">
      <alignment vertical="center" wrapText="1"/>
    </xf>
    <xf numFmtId="166" fontId="22" fillId="0" borderId="11" xfId="0" applyNumberFormat="1" applyFont="1" applyBorder="1"/>
    <xf numFmtId="0" fontId="23" fillId="0" borderId="0" xfId="0" applyFont="1" applyAlignment="1">
      <alignment horizontal="center" vertical="center"/>
    </xf>
    <xf numFmtId="0" fontId="23" fillId="0" borderId="0" xfId="0" applyFont="1" applyAlignment="1">
      <alignment horizontal="center" vertical="center" wrapText="1"/>
    </xf>
    <xf numFmtId="0" fontId="23" fillId="0" borderId="0" xfId="0" applyFont="1" applyAlignment="1">
      <alignment vertical="center" wrapText="1"/>
    </xf>
    <xf numFmtId="166" fontId="23" fillId="0" borderId="0" xfId="0" applyNumberFormat="1" applyFont="1" applyAlignment="1">
      <alignment vertical="center"/>
    </xf>
    <xf numFmtId="0" fontId="23" fillId="0" borderId="0" xfId="0" applyFont="1"/>
    <xf numFmtId="0" fontId="22" fillId="0" borderId="12" xfId="0" applyFont="1" applyBorder="1" applyAlignment="1">
      <alignment horizontal="center" vertical="center"/>
    </xf>
    <xf numFmtId="0" fontId="22" fillId="0" borderId="12" xfId="0" applyFont="1" applyBorder="1" applyAlignment="1">
      <alignment horizontal="center" vertical="center" wrapText="1"/>
    </xf>
    <xf numFmtId="0" fontId="23" fillId="0" borderId="0" xfId="0" applyFont="1" applyAlignment="1">
      <alignment vertical="center"/>
    </xf>
    <xf numFmtId="0" fontId="23" fillId="0" borderId="0" xfId="0" applyFont="1" applyAlignment="1">
      <alignment horizontal="center"/>
    </xf>
    <xf numFmtId="0" fontId="23" fillId="0" borderId="11" xfId="0" applyFont="1" applyBorder="1" applyAlignment="1">
      <alignment horizontal="left" wrapText="1"/>
    </xf>
    <xf numFmtId="0" fontId="23" fillId="0" borderId="11" xfId="0" applyFont="1" applyBorder="1" applyAlignment="1">
      <alignment horizontal="center" wrapText="1"/>
    </xf>
    <xf numFmtId="0" fontId="23" fillId="0" borderId="0" xfId="0" applyFont="1" applyAlignment="1">
      <alignment horizontal="center" wrapText="1"/>
    </xf>
    <xf numFmtId="0" fontId="23" fillId="0" borderId="0" xfId="0" applyFont="1" applyAlignment="1">
      <alignment wrapText="1"/>
    </xf>
    <xf numFmtId="166" fontId="22" fillId="0" borderId="11" xfId="0" applyNumberFormat="1" applyFont="1" applyBorder="1" applyAlignment="1">
      <alignment horizontal="center" vertical="center"/>
    </xf>
    <xf numFmtId="166" fontId="23" fillId="0" borderId="0" xfId="0" applyNumberFormat="1" applyFont="1" applyAlignment="1">
      <alignment horizontal="center" vertical="center"/>
    </xf>
    <xf numFmtId="0" fontId="24" fillId="0" borderId="0" xfId="0" applyFont="1" applyAlignment="1">
      <alignment horizontal="center" vertical="center"/>
    </xf>
    <xf numFmtId="0" fontId="24" fillId="0" borderId="0" xfId="0" applyFont="1" applyAlignment="1">
      <alignment horizontal="center" vertical="center" wrapText="1"/>
    </xf>
    <xf numFmtId="0" fontId="24" fillId="0" borderId="0" xfId="0" applyFont="1" applyAlignment="1">
      <alignment vertical="center"/>
    </xf>
    <xf numFmtId="0" fontId="25" fillId="0" borderId="0" xfId="0" applyFont="1"/>
    <xf numFmtId="0" fontId="24" fillId="0" borderId="0" xfId="0" applyFont="1" applyAlignment="1">
      <alignment horizontal="center" wrapText="1"/>
    </xf>
    <xf numFmtId="0" fontId="24" fillId="0" borderId="0" xfId="0" applyFont="1" applyAlignment="1">
      <alignment wrapText="1"/>
    </xf>
    <xf numFmtId="167" fontId="21" fillId="0" borderId="0" xfId="0" applyNumberFormat="1" applyFont="1" applyAlignment="1">
      <alignment vertical="center"/>
    </xf>
    <xf numFmtId="167" fontId="21" fillId="0" borderId="0" xfId="0" applyNumberFormat="1" applyFont="1"/>
    <xf numFmtId="167" fontId="22" fillId="0" borderId="11" xfId="0" applyNumberFormat="1" applyFont="1" applyBorder="1" applyAlignment="1">
      <alignment horizontal="center" vertical="center" wrapText="1"/>
    </xf>
    <xf numFmtId="167" fontId="23" fillId="0" borderId="11" xfId="0" applyNumberFormat="1" applyFont="1" applyBorder="1" applyAlignment="1">
      <alignment horizontal="center" vertical="center"/>
    </xf>
    <xf numFmtId="167" fontId="23" fillId="0" borderId="0" xfId="0" applyNumberFormat="1" applyFont="1"/>
    <xf numFmtId="0" fontId="23" fillId="0" borderId="11" xfId="0" applyFont="1" applyBorder="1" applyAlignment="1">
      <alignment wrapText="1"/>
    </xf>
    <xf numFmtId="167" fontId="23" fillId="0" borderId="0" xfId="0" applyNumberFormat="1" applyFont="1" applyAlignment="1">
      <alignment vertical="center"/>
    </xf>
    <xf numFmtId="0" fontId="26" fillId="9" borderId="11" xfId="0" applyFont="1" applyFill="1" applyBorder="1" applyAlignment="1">
      <alignment horizontal="center" vertical="center"/>
    </xf>
    <xf numFmtId="0" fontId="26" fillId="9" borderId="11" xfId="0" applyFont="1" applyFill="1" applyBorder="1" applyAlignment="1">
      <alignment horizontal="center" vertical="center" wrapText="1"/>
    </xf>
    <xf numFmtId="167" fontId="26" fillId="9" borderId="11" xfId="0" applyNumberFormat="1" applyFont="1" applyFill="1" applyBorder="1" applyAlignment="1">
      <alignment horizontal="center" vertical="center" wrapText="1"/>
    </xf>
    <xf numFmtId="0" fontId="27" fillId="9" borderId="11" xfId="0" applyFont="1" applyFill="1" applyBorder="1" applyAlignment="1">
      <alignment horizontal="center" vertical="center"/>
    </xf>
    <xf numFmtId="0" fontId="27" fillId="9" borderId="11" xfId="0" applyFont="1" applyFill="1" applyBorder="1" applyAlignment="1">
      <alignment horizontal="center" vertical="center" wrapText="1"/>
    </xf>
    <xf numFmtId="0" fontId="27" fillId="9" borderId="11" xfId="0" applyFont="1" applyFill="1" applyBorder="1" applyAlignment="1">
      <alignment wrapText="1"/>
    </xf>
    <xf numFmtId="167" fontId="27" fillId="0" borderId="11" xfId="0" applyNumberFormat="1" applyFont="1" applyBorder="1" applyAlignment="1">
      <alignment horizontal="center" vertical="center"/>
    </xf>
    <xf numFmtId="166" fontId="26" fillId="9" borderId="11" xfId="0" applyNumberFormat="1" applyFont="1" applyFill="1" applyBorder="1" applyAlignment="1">
      <alignment horizontal="center" vertical="center"/>
    </xf>
    <xf numFmtId="0" fontId="27" fillId="9" borderId="0" xfId="0" applyFont="1" applyFill="1" applyAlignment="1">
      <alignment horizontal="center" vertical="center"/>
    </xf>
    <xf numFmtId="0" fontId="27" fillId="9" borderId="0" xfId="0" applyFont="1" applyFill="1"/>
    <xf numFmtId="167" fontId="27" fillId="9" borderId="0" xfId="0" applyNumberFormat="1" applyFont="1" applyFill="1" applyAlignment="1">
      <alignment horizontal="center" vertical="center"/>
    </xf>
    <xf numFmtId="166" fontId="27" fillId="0" borderId="11" xfId="0" applyNumberFormat="1" applyFont="1" applyBorder="1" applyAlignment="1">
      <alignment horizontal="center" vertical="center"/>
    </xf>
    <xf numFmtId="0" fontId="28" fillId="0" borderId="8" xfId="0" applyFont="1" applyBorder="1" applyAlignment="1">
      <alignment horizontal="center"/>
    </xf>
    <xf numFmtId="0" fontId="28" fillId="0" borderId="9" xfId="0" applyFont="1" applyBorder="1" applyAlignment="1">
      <alignment horizontal="center" vertical="center"/>
    </xf>
    <xf numFmtId="0" fontId="28" fillId="0" borderId="9" xfId="0" applyFont="1" applyBorder="1" applyAlignment="1">
      <alignment horizontal="center"/>
    </xf>
    <xf numFmtId="167" fontId="28" fillId="0" borderId="9" xfId="0" applyNumberFormat="1" applyFont="1" applyBorder="1" applyAlignment="1">
      <alignment horizontal="center"/>
    </xf>
    <xf numFmtId="166" fontId="22" fillId="0" borderId="11" xfId="0" applyNumberFormat="1" applyFont="1" applyBorder="1" applyAlignment="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3" fillId="0" borderId="0" xfId="0" applyFont="1" applyAlignment="1">
      <alignment horizontal="center" vertical="top" wrapText="1"/>
    </xf>
    <xf numFmtId="0" fontId="4" fillId="0" borderId="0" xfId="0" applyFont="1" applyAlignment="1">
      <alignment horizontal="center" vertical="top"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4" fillId="0" borderId="2"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9" fillId="0" borderId="1" xfId="0" applyFont="1" applyBorder="1" applyAlignment="1">
      <alignment horizontal="left" vertical="center"/>
    </xf>
    <xf numFmtId="4" fontId="4" fillId="0" borderId="2"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4" xfId="0" applyNumberFormat="1" applyFont="1" applyBorder="1" applyAlignment="1">
      <alignment horizontal="center" vertical="center"/>
    </xf>
    <xf numFmtId="0" fontId="4" fillId="3" borderId="2" xfId="0" applyFont="1" applyFill="1" applyBorder="1" applyAlignment="1">
      <alignment horizontal="left" vertical="center"/>
    </xf>
    <xf numFmtId="0" fontId="4" fillId="3" borderId="4" xfId="0" applyFont="1" applyFill="1" applyBorder="1" applyAlignment="1">
      <alignment horizontal="left" vertical="center"/>
    </xf>
    <xf numFmtId="14" fontId="4" fillId="0" borderId="2" xfId="0" applyNumberFormat="1" applyFont="1" applyBorder="1" applyAlignment="1">
      <alignment horizontal="center" vertical="center"/>
    </xf>
    <xf numFmtId="14" fontId="4" fillId="0" borderId="4" xfId="0" applyNumberFormat="1" applyFont="1" applyBorder="1" applyAlignment="1">
      <alignment horizontal="center" vertical="center"/>
    </xf>
    <xf numFmtId="0" fontId="8" fillId="0" borderId="1" xfId="0" applyFont="1" applyBorder="1" applyAlignment="1">
      <alignment horizontal="center" vertical="center"/>
    </xf>
    <xf numFmtId="1" fontId="5" fillId="0" borderId="1" xfId="0" applyNumberFormat="1" applyFont="1" applyBorder="1" applyAlignment="1">
      <alignment horizontal="center" vertical="center"/>
    </xf>
    <xf numFmtId="0" fontId="4" fillId="0" borderId="1" xfId="0" applyFont="1" applyBorder="1" applyAlignment="1">
      <alignment horizontal="lef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14"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xf>
    <xf numFmtId="0" fontId="6" fillId="0" borderId="0" xfId="0" applyFont="1" applyAlignment="1">
      <alignment horizontal="center" vertical="center"/>
    </xf>
    <xf numFmtId="165" fontId="7" fillId="0" borderId="1" xfId="0" applyNumberFormat="1"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8" fillId="3" borderId="1" xfId="0" applyFont="1" applyFill="1" applyBorder="1" applyAlignment="1">
      <alignment horizontal="center" vertical="center"/>
    </xf>
    <xf numFmtId="1" fontId="5" fillId="3"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0" fillId="3" borderId="2" xfId="0" applyFont="1" applyFill="1" applyBorder="1" applyAlignment="1">
      <alignment horizontal="left" vertical="center"/>
    </xf>
    <xf numFmtId="0" fontId="10" fillId="3" borderId="3" xfId="0" applyFont="1" applyFill="1" applyBorder="1" applyAlignment="1">
      <alignment horizontal="left" vertical="center"/>
    </xf>
    <xf numFmtId="0" fontId="10" fillId="3" borderId="4" xfId="0" applyFont="1" applyFill="1" applyBorder="1" applyAlignment="1">
      <alignment horizontal="left" vertical="center"/>
    </xf>
    <xf numFmtId="0" fontId="22" fillId="0" borderId="8" xfId="0" applyFont="1" applyBorder="1" applyAlignment="1">
      <alignment horizontal="center" vertical="center"/>
    </xf>
    <xf numFmtId="0" fontId="20" fillId="0" borderId="9" xfId="0" applyFont="1" applyBorder="1"/>
    <xf numFmtId="0" fontId="20" fillId="0" borderId="10" xfId="0" applyFont="1" applyBorder="1"/>
    <xf numFmtId="0" fontId="22" fillId="7" borderId="8" xfId="0" applyFont="1" applyFill="1" applyBorder="1" applyAlignment="1">
      <alignment horizontal="center"/>
    </xf>
    <xf numFmtId="0" fontId="22" fillId="8" borderId="8" xfId="0" applyFont="1" applyFill="1" applyBorder="1" applyAlignment="1">
      <alignment horizontal="center"/>
    </xf>
    <xf numFmtId="0" fontId="19" fillId="7" borderId="8" xfId="0" applyFont="1" applyFill="1" applyBorder="1" applyAlignment="1">
      <alignment horizontal="center"/>
    </xf>
    <xf numFmtId="0" fontId="26" fillId="8" borderId="8" xfId="0" applyFont="1" applyFill="1" applyBorder="1" applyAlignment="1">
      <alignment horizontal="center"/>
    </xf>
    <xf numFmtId="0" fontId="26" fillId="9" borderId="8" xfId="0" applyFont="1" applyFill="1" applyBorder="1" applyAlignment="1">
      <alignment horizontal="center" vertical="center"/>
    </xf>
    <xf numFmtId="0" fontId="22" fillId="0" borderId="8" xfId="0" applyFont="1" applyBorder="1" applyAlignment="1">
      <alignment horizontal="center" vertical="center" wrapText="1"/>
    </xf>
    <xf numFmtId="0" fontId="20" fillId="0" borderId="9" xfId="0" applyFont="1" applyBorder="1" applyAlignment="1">
      <alignment wrapText="1"/>
    </xf>
    <xf numFmtId="0" fontId="20" fillId="0" borderId="10" xfId="0" applyFont="1" applyBorder="1" applyAlignment="1">
      <alignment wrapText="1"/>
    </xf>
    <xf numFmtId="0" fontId="28" fillId="10" borderId="8" xfId="0" applyFont="1" applyFill="1" applyBorder="1" applyAlignment="1">
      <alignment horizontal="center"/>
    </xf>
    <xf numFmtId="0" fontId="20" fillId="10" borderId="9" xfId="0" applyFont="1" applyFill="1" applyBorder="1"/>
    <xf numFmtId="0" fontId="20" fillId="10" borderId="10" xfId="0" applyFont="1" applyFill="1" applyBorder="1"/>
    <xf numFmtId="0" fontId="14" fillId="6" borderId="2" xfId="0" applyFont="1" applyFill="1" applyBorder="1" applyAlignment="1">
      <alignment horizontal="center"/>
    </xf>
    <xf numFmtId="0" fontId="14" fillId="6" borderId="3" xfId="0" applyFont="1" applyFill="1" applyBorder="1" applyAlignment="1">
      <alignment horizontal="center"/>
    </xf>
    <xf numFmtId="0" fontId="14" fillId="6" borderId="4" xfId="0" applyFont="1" applyFill="1" applyBorder="1" applyAlignment="1">
      <alignment horizont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cellXfs>
  <cellStyles count="3">
    <cellStyle name="Moeda" xfId="1" builtinId="4"/>
    <cellStyle name="Normal" xfId="0" builtinId="0"/>
    <cellStyle name="Porcentagem" xfId="2" builtinId="5"/>
  </cellStyles>
  <dxfs count="0"/>
  <tableStyles count="0" defaultTableStyle="TableStyleMedium2"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Users\1543218\AppData\Local\Microsoft\Windows\Temporary%20Internet%20Files\Content.Outlook\UVUAZ4NY\Pesquisa%20-%20Limpeza%20Ipangua&#231;u%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sers\Sergio\Desktop\Aglomerar\16%20-%20Planilha%20de%20Postos%20-%20PISCINEIR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Sergio\Desktop\Aglomerar\04%20-%20Planilha%20de%20Postos%20-%20AUXILIAR%20DE%20MANUTEN&#199;&#195;O%20PREDI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Users\Sergio\Desktop\Aglomerar\08%20-%20Planilha%20de%20Postos%20-%20ELETRICIST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Users\Sergio\Desktop\Aglomerar\09%20-%20Planilha%20de%20Postos%20-%20ENCANADO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Users\Sergio\Desktop\Aglomerar\14%20-%20Planilha%20de%20Postos%20-%20PEDREIR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Users\Sergio\Desktop\Aglomerar\03%20-%20Planilha%20de%20Postos%20-%20AUXILIAR%20DE%20COZINH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PRODUTIVIDADE"/>
      <sheetName val="INSUMOS"/>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CANG"/>
      <sheetName val="JC"/>
      <sheetName val="MC"/>
      <sheetName val="MO"/>
      <sheetName val="NC"/>
      <sheetName val="SGA"/>
      <sheetName val="Planilha1"/>
    </sheetNames>
    <sheetDataSet>
      <sheetData sheetId="0"/>
      <sheetData sheetId="1"/>
      <sheetData sheetId="2" refreshError="1"/>
      <sheetData sheetId="3" refreshError="1"/>
      <sheetData sheetId="4"/>
      <sheetData sheetId="5"/>
      <sheetData sheetId="6" refreshError="1"/>
      <sheetData sheetId="7" refreshError="1"/>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CANGUARETAMA"/>
      <sheetName val="CIDADE ALTA"/>
      <sheetName val="JOÃO CÂMARA"/>
      <sheetName val="MOSSORÓ"/>
      <sheetName val="NOVA CRUZ"/>
      <sheetName val="SÃO GONÇALO DO AMARANTE"/>
      <sheetName val="SÃO PAULO DO POTENGI"/>
      <sheetName val="Planilha1"/>
    </sheetNames>
    <sheetDataSet>
      <sheetData sheetId="0"/>
      <sheetData sheetId="1"/>
      <sheetData sheetId="2" refreshError="1"/>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Planilha1"/>
    </sheet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MC"/>
      <sheetName val="MO"/>
      <sheetName val="NC"/>
    </sheetNames>
    <sheetDataSet>
      <sheetData sheetId="0"/>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CANG"/>
      <sheetName val="CAL"/>
      <sheetName val="JC"/>
      <sheetName val="MC"/>
      <sheetName val="MO"/>
      <sheetName val="NC"/>
      <sheetName val="SGA"/>
      <sheetName val="SPP"/>
      <sheetName val="Planilha1"/>
    </sheetNames>
    <sheetDataSet>
      <sheetData sheetId="0"/>
      <sheetData sheetId="1"/>
      <sheetData sheetId="2" refreshError="1"/>
      <sheetData sheetId="3"/>
      <sheetData sheetId="4" refreshError="1"/>
      <sheetData sheetId="5"/>
      <sheetData sheetId="6"/>
      <sheetData sheetId="7" refreshError="1"/>
      <sheetData sheetId="8" refreshError="1"/>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CIDADE ALTA"/>
      <sheetName val="JOÃO CÂMARA"/>
      <sheetName val="MACAU"/>
      <sheetName val="MOSSORÓ"/>
      <sheetName val="SÃO GONÇALO DO AMARANTE"/>
      <sheetName val="SÃO PAULO DO POTENGI"/>
      <sheetName val="Planilha1"/>
    </sheetNames>
    <sheetDataSet>
      <sheetData sheetId="0"/>
      <sheetData sheetId="1"/>
      <sheetData sheetId="2" refreshError="1"/>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67572-08B5-4FFA-BB1D-0A693F1DA304}">
  <sheetPr>
    <pageSetUpPr fitToPage="1"/>
  </sheetPr>
  <dimension ref="B1:J148"/>
  <sheetViews>
    <sheetView showGridLines="0" view="pageBreakPreview" topLeftCell="A141" zoomScale="115"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0.140625" style="8" bestFit="1" customWidth="1"/>
    <col min="6" max="6" width="11.7109375" style="9" customWidth="1"/>
    <col min="7" max="7" width="9.140625" style="4" customWidth="1"/>
    <col min="8" max="8" width="3.28515625" style="4" bestFit="1" customWidth="1"/>
    <col min="9" max="9" width="13.42578125" style="4" bestFit="1" customWidth="1"/>
    <col min="10" max="10" width="7.42578125" style="4" bestFit="1" customWidth="1"/>
    <col min="11" max="16384" width="9.140625" style="4"/>
  </cols>
  <sheetData>
    <row r="1" spans="2:6" ht="15" customHeight="1" x14ac:dyDescent="0.25">
      <c r="C1" s="6"/>
    </row>
    <row r="2" spans="2:6" s="12" customFormat="1" ht="15" customHeight="1" x14ac:dyDescent="0.25">
      <c r="B2" s="10" t="s">
        <v>0</v>
      </c>
      <c r="C2" s="11" t="s">
        <v>1</v>
      </c>
      <c r="D2" s="10" t="s">
        <v>2</v>
      </c>
      <c r="E2" s="175" t="s">
        <v>3</v>
      </c>
      <c r="F2" s="175"/>
    </row>
    <row r="3" spans="2:6" ht="21" x14ac:dyDescent="0.25">
      <c r="B3" s="176" t="s">
        <v>4</v>
      </c>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69" t="s">
        <v>26</v>
      </c>
      <c r="C15" s="169"/>
      <c r="D15" s="44" t="s">
        <v>27</v>
      </c>
      <c r="E15" s="170" t="s">
        <v>28</v>
      </c>
      <c r="F15" s="171"/>
    </row>
    <row r="16" spans="2:6" ht="15" customHeight="1" x14ac:dyDescent="0.25">
      <c r="B16" s="166" t="s">
        <v>29</v>
      </c>
      <c r="C16" s="166"/>
      <c r="D16" s="11" t="s">
        <v>30</v>
      </c>
      <c r="E16" s="167">
        <v>2</v>
      </c>
      <c r="F16" s="167"/>
    </row>
    <row r="17" spans="2:6" ht="7.5" customHeight="1" x14ac:dyDescent="0.25"/>
    <row r="18" spans="2:6" ht="15" customHeight="1" x14ac:dyDescent="0.25">
      <c r="B18" s="152" t="s">
        <v>31</v>
      </c>
      <c r="C18" s="152"/>
      <c r="D18" s="152"/>
      <c r="E18" s="152"/>
      <c r="F18" s="152"/>
    </row>
    <row r="19" spans="2:6" ht="15" customHeight="1" x14ac:dyDescent="0.25">
      <c r="B19" s="152" t="s">
        <v>32</v>
      </c>
      <c r="C19" s="152"/>
      <c r="D19" s="152"/>
      <c r="E19" s="152"/>
      <c r="F19" s="152"/>
    </row>
    <row r="20" spans="2:6" ht="15" customHeight="1" x14ac:dyDescent="0.25">
      <c r="B20" s="168" t="s">
        <v>33</v>
      </c>
      <c r="C20" s="168"/>
      <c r="D20" s="168"/>
      <c r="E20" s="168"/>
      <c r="F20" s="168"/>
    </row>
    <row r="21" spans="2:6" ht="15" customHeight="1" x14ac:dyDescent="0.25">
      <c r="B21" s="14">
        <v>1</v>
      </c>
      <c r="C21" s="162" t="s">
        <v>34</v>
      </c>
      <c r="D21" s="163"/>
      <c r="E21" s="158" t="s">
        <v>35</v>
      </c>
      <c r="F21" s="159"/>
    </row>
    <row r="22" spans="2:6" ht="15" customHeight="1" x14ac:dyDescent="0.25">
      <c r="B22" s="14">
        <v>2</v>
      </c>
      <c r="C22" s="21" t="s">
        <v>36</v>
      </c>
      <c r="D22" s="22"/>
      <c r="E22" s="158" t="s">
        <v>37</v>
      </c>
      <c r="F22" s="159"/>
    </row>
    <row r="23" spans="2:6" ht="15" customHeight="1" x14ac:dyDescent="0.25">
      <c r="B23" s="14">
        <v>3</v>
      </c>
      <c r="C23" s="124" t="s">
        <v>38</v>
      </c>
      <c r="D23" s="126"/>
      <c r="E23" s="160">
        <v>1809.58</v>
      </c>
      <c r="F23" s="161"/>
    </row>
    <row r="24" spans="2:6" ht="15" customHeight="1" x14ac:dyDescent="0.25">
      <c r="B24" s="14">
        <v>4</v>
      </c>
      <c r="C24" s="162" t="s">
        <v>39</v>
      </c>
      <c r="D24" s="163"/>
      <c r="E24" s="158" t="str">
        <f>$E$21</f>
        <v>PORTEIRO</v>
      </c>
      <c r="F24" s="159"/>
    </row>
    <row r="25" spans="2:6" ht="15" customHeight="1" x14ac:dyDescent="0.25">
      <c r="B25" s="14">
        <v>5</v>
      </c>
      <c r="C25" s="162" t="s">
        <v>40</v>
      </c>
      <c r="D25" s="163"/>
      <c r="E25" s="164">
        <v>45658</v>
      </c>
      <c r="F25" s="165"/>
    </row>
    <row r="26" spans="2:6" ht="15" customHeight="1" x14ac:dyDescent="0.25">
      <c r="B26" s="17" t="s">
        <v>41</v>
      </c>
      <c r="C26" s="157" t="s">
        <v>42</v>
      </c>
      <c r="D26" s="157"/>
      <c r="E26" s="157"/>
      <c r="F26" s="157"/>
    </row>
    <row r="27" spans="2:6" ht="7.5" customHeight="1" x14ac:dyDescent="0.25"/>
    <row r="28" spans="2:6" ht="15" customHeight="1" x14ac:dyDescent="0.25">
      <c r="B28" s="152" t="s">
        <v>43</v>
      </c>
      <c r="C28" s="152"/>
      <c r="D28" s="152" t="s">
        <v>44</v>
      </c>
      <c r="E28" s="152"/>
      <c r="F28" s="152"/>
    </row>
    <row r="29" spans="2:6" ht="15" customHeight="1" x14ac:dyDescent="0.25">
      <c r="B29" s="13">
        <v>1</v>
      </c>
      <c r="C29" s="152" t="s">
        <v>45</v>
      </c>
      <c r="D29" s="152"/>
      <c r="E29" s="152"/>
      <c r="F29" s="23" t="s">
        <v>46</v>
      </c>
    </row>
    <row r="30" spans="2:6" ht="15" customHeight="1" x14ac:dyDescent="0.25">
      <c r="B30" s="14" t="s">
        <v>16</v>
      </c>
      <c r="C30" s="149" t="s">
        <v>47</v>
      </c>
      <c r="D30" s="150"/>
      <c r="E30" s="151"/>
      <c r="F30" s="24">
        <f>E23</f>
        <v>1809.58</v>
      </c>
    </row>
    <row r="31" spans="2:6" ht="15" customHeight="1" x14ac:dyDescent="0.25">
      <c r="B31" s="14" t="s">
        <v>18</v>
      </c>
      <c r="C31" s="149" t="s">
        <v>48</v>
      </c>
      <c r="D31" s="150"/>
      <c r="E31" s="151"/>
      <c r="F31" s="25">
        <v>0</v>
      </c>
    </row>
    <row r="32" spans="2:6" s="26" customFormat="1" ht="15" customHeight="1" x14ac:dyDescent="0.25">
      <c r="B32" s="14" t="s">
        <v>20</v>
      </c>
      <c r="C32" s="149" t="s">
        <v>49</v>
      </c>
      <c r="D32" s="150"/>
      <c r="E32" s="151"/>
      <c r="F32" s="25">
        <v>0</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1809.58</v>
      </c>
    </row>
    <row r="38" spans="2:6" ht="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5">
        <f>$F$37*8.33%</f>
        <v>150.73801399999999</v>
      </c>
    </row>
    <row r="43" spans="2:6" ht="15" customHeight="1" x14ac:dyDescent="0.25">
      <c r="B43" s="27" t="s">
        <v>18</v>
      </c>
      <c r="C43" s="154" t="s">
        <v>65</v>
      </c>
      <c r="D43" s="155"/>
      <c r="E43" s="156"/>
      <c r="F43" s="24">
        <f>$F$37*((1/12)/3)</f>
        <v>50.266111111111108</v>
      </c>
    </row>
    <row r="44" spans="2:6" ht="15" customHeight="1" x14ac:dyDescent="0.25">
      <c r="B44" s="134" t="s">
        <v>57</v>
      </c>
      <c r="C44" s="135"/>
      <c r="D44" s="135"/>
      <c r="E44" s="136"/>
      <c r="F44" s="23">
        <f>SUM(F42:F43)</f>
        <v>201.00412511111111</v>
      </c>
    </row>
    <row r="45" spans="2:6" ht="7.5"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5">
        <f>($F$37+$F$44)*E49</f>
        <v>402.1168250222222</v>
      </c>
    </row>
    <row r="50" spans="2:10" ht="15" customHeight="1" x14ac:dyDescent="0.25">
      <c r="B50" s="14" t="s">
        <v>18</v>
      </c>
      <c r="C50" s="124" t="s">
        <v>71</v>
      </c>
      <c r="D50" s="126"/>
      <c r="E50" s="28">
        <v>2.5000000000000001E-2</v>
      </c>
      <c r="F50" s="25">
        <f t="shared" ref="F50:F56" si="0">($F$37+$F$44)*E50</f>
        <v>50.264603127777775</v>
      </c>
    </row>
    <row r="51" spans="2:10" ht="15" customHeight="1" x14ac:dyDescent="0.25">
      <c r="B51" s="14" t="s">
        <v>20</v>
      </c>
      <c r="C51" s="124" t="s">
        <v>72</v>
      </c>
      <c r="D51" s="126"/>
      <c r="E51" s="28">
        <v>0.03</v>
      </c>
      <c r="F51" s="25">
        <f t="shared" si="0"/>
        <v>60.317523753333326</v>
      </c>
    </row>
    <row r="52" spans="2:10" ht="15" customHeight="1" x14ac:dyDescent="0.25">
      <c r="B52" s="14" t="s">
        <v>23</v>
      </c>
      <c r="C52" s="124" t="s">
        <v>73</v>
      </c>
      <c r="D52" s="126"/>
      <c r="E52" s="28">
        <v>1.4999999999999999E-2</v>
      </c>
      <c r="F52" s="25">
        <f t="shared" si="0"/>
        <v>30.158761876666663</v>
      </c>
    </row>
    <row r="53" spans="2:10" ht="15" customHeight="1" x14ac:dyDescent="0.25">
      <c r="B53" s="14" t="s">
        <v>51</v>
      </c>
      <c r="C53" s="124" t="s">
        <v>74</v>
      </c>
      <c r="D53" s="126"/>
      <c r="E53" s="28">
        <v>0.01</v>
      </c>
      <c r="F53" s="25">
        <f t="shared" si="0"/>
        <v>20.105841251111112</v>
      </c>
    </row>
    <row r="54" spans="2:10" ht="15" customHeight="1" x14ac:dyDescent="0.25">
      <c r="B54" s="14" t="s">
        <v>53</v>
      </c>
      <c r="C54" s="124" t="s">
        <v>75</v>
      </c>
      <c r="D54" s="126"/>
      <c r="E54" s="28">
        <v>6.0000000000000001E-3</v>
      </c>
      <c r="F54" s="25">
        <f t="shared" si="0"/>
        <v>12.063504750666667</v>
      </c>
    </row>
    <row r="55" spans="2:10" ht="15" customHeight="1" x14ac:dyDescent="0.25">
      <c r="B55" s="14" t="s">
        <v>55</v>
      </c>
      <c r="C55" s="124" t="s">
        <v>76</v>
      </c>
      <c r="D55" s="126"/>
      <c r="E55" s="28">
        <v>2E-3</v>
      </c>
      <c r="F55" s="25">
        <f t="shared" si="0"/>
        <v>4.0211682502222219</v>
      </c>
    </row>
    <row r="56" spans="2:10" ht="15" customHeight="1" x14ac:dyDescent="0.25">
      <c r="B56" s="14" t="s">
        <v>77</v>
      </c>
      <c r="C56" s="124" t="s">
        <v>78</v>
      </c>
      <c r="D56" s="126"/>
      <c r="E56" s="28">
        <v>0.08</v>
      </c>
      <c r="F56" s="25">
        <f t="shared" si="0"/>
        <v>160.8467300088889</v>
      </c>
    </row>
    <row r="57" spans="2:10" ht="15" customHeight="1" x14ac:dyDescent="0.25">
      <c r="B57" s="134" t="s">
        <v>57</v>
      </c>
      <c r="C57" s="135"/>
      <c r="D57" s="135"/>
      <c r="E57" s="53">
        <f>SUM(E49:E56)</f>
        <v>0.36800000000000005</v>
      </c>
      <c r="F57" s="23">
        <f>SUM(F49:F56)</f>
        <v>739.89495804088881</v>
      </c>
    </row>
    <row r="58" spans="2:10" ht="3"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row>
    <row r="62" spans="2:10" ht="15" customHeight="1" x14ac:dyDescent="0.25">
      <c r="B62" s="14" t="s">
        <v>16</v>
      </c>
      <c r="C62" s="149" t="s">
        <v>82</v>
      </c>
      <c r="D62" s="150"/>
      <c r="E62" s="151"/>
      <c r="F62" s="30">
        <f>250-(250*0.2)</f>
        <v>200</v>
      </c>
    </row>
    <row r="63" spans="2:10" ht="15" customHeight="1" x14ac:dyDescent="0.25">
      <c r="B63" s="14" t="s">
        <v>18</v>
      </c>
      <c r="C63" s="149" t="s">
        <v>83</v>
      </c>
      <c r="D63" s="150"/>
      <c r="E63" s="151"/>
      <c r="F63" s="66">
        <f>(H63*2*J63)-(F30*6%)</f>
        <v>63.025199999999998</v>
      </c>
      <c r="G63" s="52" t="s">
        <v>84</v>
      </c>
      <c r="H63" s="52">
        <v>26</v>
      </c>
      <c r="I63" s="61" t="s">
        <v>85</v>
      </c>
      <c r="J63" s="62">
        <v>3.3</v>
      </c>
    </row>
    <row r="64" spans="2:10" ht="15" customHeight="1" x14ac:dyDescent="0.25">
      <c r="B64" s="14" t="s">
        <v>20</v>
      </c>
      <c r="C64" s="149" t="s">
        <v>86</v>
      </c>
      <c r="D64" s="150"/>
      <c r="E64" s="151"/>
      <c r="F64" s="30">
        <v>137.97999999999999</v>
      </c>
    </row>
    <row r="65" spans="2:6" s="26" customFormat="1" ht="15" customHeight="1" x14ac:dyDescent="0.25">
      <c r="B65" s="14" t="s">
        <v>23</v>
      </c>
      <c r="C65" s="154" t="s">
        <v>87</v>
      </c>
      <c r="D65" s="150"/>
      <c r="E65" s="151"/>
      <c r="F65" s="24">
        <v>16.13</v>
      </c>
    </row>
    <row r="66" spans="2:6" s="26" customFormat="1" ht="15" customHeight="1" x14ac:dyDescent="0.25">
      <c r="B66" s="14"/>
      <c r="C66" s="154"/>
      <c r="D66" s="150"/>
      <c r="E66" s="151"/>
      <c r="F66" s="24"/>
    </row>
    <row r="67" spans="2:6" ht="15" customHeight="1" x14ac:dyDescent="0.25">
      <c r="B67" s="134" t="s">
        <v>57</v>
      </c>
      <c r="C67" s="135"/>
      <c r="D67" s="135"/>
      <c r="E67" s="136"/>
      <c r="F67" s="23">
        <f>SUM(F63:F66)</f>
        <v>217.1352</v>
      </c>
    </row>
    <row r="68" spans="2:6" ht="6.75"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5">
        <f>F44</f>
        <v>201.00412511111111</v>
      </c>
    </row>
    <row r="72" spans="2:6" ht="15" customHeight="1" x14ac:dyDescent="0.25">
      <c r="B72" s="14" t="s">
        <v>68</v>
      </c>
      <c r="C72" s="149" t="str">
        <f>C48</f>
        <v>GPS, FGTS e outras contribuições</v>
      </c>
      <c r="D72" s="150"/>
      <c r="E72" s="151"/>
      <c r="F72" s="25">
        <f>F57</f>
        <v>739.89495804088881</v>
      </c>
    </row>
    <row r="73" spans="2:6" ht="15" customHeight="1" x14ac:dyDescent="0.25">
      <c r="B73" s="14" t="s">
        <v>81</v>
      </c>
      <c r="C73" s="149" t="str">
        <f>C61</f>
        <v>Benefícios Mensais e Diários</v>
      </c>
      <c r="D73" s="150"/>
      <c r="E73" s="151"/>
      <c r="F73" s="25">
        <f>F67</f>
        <v>217.1352</v>
      </c>
    </row>
    <row r="74" spans="2:6" ht="15" customHeight="1" x14ac:dyDescent="0.25">
      <c r="B74" s="134" t="s">
        <v>57</v>
      </c>
      <c r="C74" s="135"/>
      <c r="D74" s="135"/>
      <c r="E74" s="136"/>
      <c r="F74" s="23">
        <f>SUM(F71:F73)</f>
        <v>1158.0342831519999</v>
      </c>
    </row>
    <row r="75" spans="2:6" ht="5.0999999999999996"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5">
        <f>0.42%*F37</f>
        <v>7.6002359999999989</v>
      </c>
    </row>
    <row r="79" spans="2:6" ht="15" customHeight="1" x14ac:dyDescent="0.25">
      <c r="B79" s="14" t="s">
        <v>18</v>
      </c>
      <c r="C79" s="149" t="s">
        <v>95</v>
      </c>
      <c r="D79" s="150"/>
      <c r="E79" s="151"/>
      <c r="F79" s="25">
        <f>0.034%*F37</f>
        <v>0.61525720000000006</v>
      </c>
    </row>
    <row r="80" spans="2:6" ht="15" customHeight="1" x14ac:dyDescent="0.25">
      <c r="B80" s="14" t="s">
        <v>20</v>
      </c>
      <c r="C80" s="149" t="s">
        <v>96</v>
      </c>
      <c r="D80" s="150"/>
      <c r="E80" s="151"/>
      <c r="F80" s="25">
        <f>0.017%*F37</f>
        <v>0.30762860000000003</v>
      </c>
    </row>
    <row r="81" spans="2:6" ht="15" customHeight="1" x14ac:dyDescent="0.25">
      <c r="B81" s="14" t="s">
        <v>23</v>
      </c>
      <c r="C81" s="149" t="s">
        <v>97</v>
      </c>
      <c r="D81" s="150"/>
      <c r="E81" s="151"/>
      <c r="F81" s="25">
        <f>1.94%*F37</f>
        <v>35.105851999999999</v>
      </c>
    </row>
    <row r="82" spans="2:6" ht="15" customHeight="1" x14ac:dyDescent="0.25">
      <c r="B82" s="14" t="s">
        <v>51</v>
      </c>
      <c r="C82" s="149" t="s">
        <v>98</v>
      </c>
      <c r="D82" s="150"/>
      <c r="E82" s="151"/>
      <c r="F82" s="25">
        <f>0.729%*F37</f>
        <v>13.191838199999999</v>
      </c>
    </row>
    <row r="83" spans="2:6" ht="15" customHeight="1" x14ac:dyDescent="0.25">
      <c r="B83" s="27" t="s">
        <v>53</v>
      </c>
      <c r="C83" s="149" t="s">
        <v>99</v>
      </c>
      <c r="D83" s="150"/>
      <c r="E83" s="151"/>
      <c r="F83" s="25">
        <f>0.8%*F37</f>
        <v>14.47664</v>
      </c>
    </row>
    <row r="84" spans="2:6" ht="15" customHeight="1" x14ac:dyDescent="0.25">
      <c r="B84" s="134" t="s">
        <v>57</v>
      </c>
      <c r="C84" s="135"/>
      <c r="D84" s="135"/>
      <c r="E84" s="136"/>
      <c r="F84" s="23">
        <f>SUM(F78:F83)</f>
        <v>71.297451999999993</v>
      </c>
    </row>
    <row r="85" spans="2:6" ht="5.0999999999999996"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167.54197514550887</v>
      </c>
    </row>
    <row r="90" spans="2:6" ht="15" customHeight="1" x14ac:dyDescent="0.25">
      <c r="B90" s="14" t="s">
        <v>18</v>
      </c>
      <c r="C90" s="149" t="s">
        <v>103</v>
      </c>
      <c r="D90" s="150"/>
      <c r="E90" s="151"/>
      <c r="F90" s="24">
        <f>0.82%*(F37+F44)</f>
        <v>16.486789825911107</v>
      </c>
    </row>
    <row r="91" spans="2:6" ht="15" customHeight="1" x14ac:dyDescent="0.25">
      <c r="B91" s="14" t="s">
        <v>20</v>
      </c>
      <c r="C91" s="149" t="s">
        <v>106</v>
      </c>
      <c r="D91" s="150"/>
      <c r="E91" s="151"/>
      <c r="F91" s="24">
        <f>0.02%*(F37+F44)</f>
        <v>0.40211682502222224</v>
      </c>
    </row>
    <row r="92" spans="2:6" ht="15" customHeight="1" x14ac:dyDescent="0.25">
      <c r="B92" s="14" t="s">
        <v>23</v>
      </c>
      <c r="C92" s="149" t="s">
        <v>107</v>
      </c>
      <c r="D92" s="150"/>
      <c r="E92" s="151"/>
      <c r="F92" s="24">
        <f>0.03%*(F37+F44)</f>
        <v>0.60317523753333324</v>
      </c>
    </row>
    <row r="93" spans="2:6" ht="15" customHeight="1" x14ac:dyDescent="0.25">
      <c r="B93" s="14" t="s">
        <v>51</v>
      </c>
      <c r="C93" s="149" t="s">
        <v>108</v>
      </c>
      <c r="D93" s="150"/>
      <c r="E93" s="151"/>
      <c r="F93" s="24">
        <f>0.61%*(F37+F44)</f>
        <v>12.264563163177776</v>
      </c>
    </row>
    <row r="94" spans="2:6" ht="15" customHeight="1" x14ac:dyDescent="0.25">
      <c r="B94" s="14" t="s">
        <v>53</v>
      </c>
      <c r="C94" s="149" t="s">
        <v>109</v>
      </c>
      <c r="D94" s="150"/>
      <c r="E94" s="151"/>
      <c r="F94" s="24">
        <f>1.389%*(F37+F44)</f>
        <v>27.927013497793332</v>
      </c>
    </row>
    <row r="95" spans="2:6" ht="15" customHeight="1" x14ac:dyDescent="0.25">
      <c r="B95" s="134" t="s">
        <v>57</v>
      </c>
      <c r="C95" s="135"/>
      <c r="D95" s="135"/>
      <c r="E95" s="136"/>
      <c r="F95" s="23">
        <f>SUM(F89:F94)</f>
        <v>225.22563369494662</v>
      </c>
    </row>
    <row r="96" spans="2:6" ht="7.5" customHeight="1" x14ac:dyDescent="0.25"/>
    <row r="97" spans="2:6"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225.22563369494662</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225.22563369494662</v>
      </c>
    </row>
    <row r="108" spans="2:6" ht="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EPIs'!J13</f>
        <v>83.848333333333343</v>
      </c>
    </row>
    <row r="112" spans="2:6" ht="15" customHeight="1" x14ac:dyDescent="0.25">
      <c r="B112" s="14" t="s">
        <v>18</v>
      </c>
      <c r="C112" s="124" t="s">
        <v>119</v>
      </c>
      <c r="D112" s="125"/>
      <c r="E112" s="126"/>
      <c r="F112" s="30">
        <v>0</v>
      </c>
    </row>
    <row r="113" spans="2:6" ht="15" customHeight="1" x14ac:dyDescent="0.25">
      <c r="B113" s="14" t="s">
        <v>20</v>
      </c>
      <c r="C113" s="124" t="s">
        <v>120</v>
      </c>
      <c r="D113" s="125"/>
      <c r="E113" s="126"/>
      <c r="F113" s="30">
        <v>0</v>
      </c>
    </row>
    <row r="114" spans="2:6" ht="15" customHeight="1" x14ac:dyDescent="0.25">
      <c r="B114" s="27" t="s">
        <v>23</v>
      </c>
      <c r="C114" s="140" t="s">
        <v>121</v>
      </c>
      <c r="D114" s="147"/>
      <c r="E114" s="148"/>
      <c r="F114" s="31">
        <v>0</v>
      </c>
    </row>
    <row r="115" spans="2:6" ht="15" customHeight="1" x14ac:dyDescent="0.25">
      <c r="B115" s="134" t="s">
        <v>57</v>
      </c>
      <c r="C115" s="135"/>
      <c r="D115" s="135"/>
      <c r="E115" s="136"/>
      <c r="F115" s="23">
        <f>SUM(F111:F114)</f>
        <v>83.848333333333343</v>
      </c>
    </row>
    <row r="116" spans="2:6" ht="15" customHeight="1" x14ac:dyDescent="0.25">
      <c r="B116" s="17" t="s">
        <v>41</v>
      </c>
      <c r="C116" s="137" t="s">
        <v>122</v>
      </c>
      <c r="D116" s="138"/>
      <c r="E116" s="138"/>
      <c r="F116" s="139"/>
    </row>
    <row r="117" spans="2:6" ht="9" customHeight="1" x14ac:dyDescent="0.25"/>
    <row r="118" spans="2:6" ht="15" customHeight="1" x14ac:dyDescent="0.25">
      <c r="B118" s="134" t="s">
        <v>123</v>
      </c>
      <c r="C118" s="136"/>
      <c r="D118" s="134" t="s">
        <v>124</v>
      </c>
      <c r="E118" s="135"/>
      <c r="F118" s="136"/>
    </row>
    <row r="119" spans="2:6" ht="15" customHeight="1" x14ac:dyDescent="0.25">
      <c r="B119" s="13">
        <v>6</v>
      </c>
      <c r="C119" s="134" t="s">
        <v>125</v>
      </c>
      <c r="D119" s="136"/>
      <c r="E119" s="32" t="s">
        <v>69</v>
      </c>
      <c r="F119" s="23" t="s">
        <v>46</v>
      </c>
    </row>
    <row r="120" spans="2:6" ht="15" customHeight="1" x14ac:dyDescent="0.25">
      <c r="B120" s="14" t="s">
        <v>16</v>
      </c>
      <c r="C120" s="124" t="s">
        <v>126</v>
      </c>
      <c r="D120" s="126"/>
      <c r="E120" s="33">
        <v>0.06</v>
      </c>
      <c r="F120" s="24">
        <f>E120*(F139-F138)</f>
        <v>195.8482421308168</v>
      </c>
    </row>
    <row r="121" spans="2:6" ht="15" customHeight="1" x14ac:dyDescent="0.25">
      <c r="B121" s="14" t="s">
        <v>18</v>
      </c>
      <c r="C121" s="124" t="s">
        <v>127</v>
      </c>
      <c r="D121" s="126"/>
      <c r="E121" s="33">
        <v>6.7900000000000002E-2</v>
      </c>
      <c r="F121" s="24">
        <f>E121*(F139-F138+F120)</f>
        <v>234.93302298539015</v>
      </c>
    </row>
    <row r="122" spans="2:6" ht="15" customHeight="1" x14ac:dyDescent="0.25">
      <c r="B122" s="14" t="s">
        <v>20</v>
      </c>
      <c r="C122" s="124" t="s">
        <v>128</v>
      </c>
      <c r="D122" s="125"/>
      <c r="E122" s="125"/>
      <c r="F122" s="126"/>
    </row>
    <row r="123" spans="2:6" ht="15" customHeight="1" x14ac:dyDescent="0.25">
      <c r="B123" s="34"/>
      <c r="C123" s="129" t="s">
        <v>129</v>
      </c>
      <c r="D123" s="130"/>
      <c r="E123" s="33">
        <v>7.5999999999999998E-2</v>
      </c>
      <c r="F123" s="24">
        <f>((F139-F138+F120+F121)/(1-E126))*E123</f>
        <v>327.4796690159763</v>
      </c>
    </row>
    <row r="124" spans="2:6" ht="15" customHeight="1" x14ac:dyDescent="0.25">
      <c r="B124" s="34"/>
      <c r="C124" s="129" t="s">
        <v>130</v>
      </c>
      <c r="D124" s="130"/>
      <c r="E124" s="33">
        <v>1.6500000000000001E-2</v>
      </c>
      <c r="F124" s="24">
        <f>((F139-F138+F120+F121)/(1-E126))*E124</f>
        <v>71.097559720573798</v>
      </c>
    </row>
    <row r="125" spans="2:6" ht="15" customHeight="1" x14ac:dyDescent="0.25">
      <c r="B125" s="34"/>
      <c r="C125" s="129" t="s">
        <v>131</v>
      </c>
      <c r="D125" s="130"/>
      <c r="E125" s="33">
        <v>0.05</v>
      </c>
      <c r="F125" s="24">
        <f>((F139-F138+F120+F121)/(1-E126))*E125</f>
        <v>215.44715066840547</v>
      </c>
    </row>
    <row r="126" spans="2:6" ht="15" customHeight="1" x14ac:dyDescent="0.25">
      <c r="B126" s="131" t="s">
        <v>132</v>
      </c>
      <c r="C126" s="132"/>
      <c r="D126" s="133"/>
      <c r="E126" s="35">
        <f>SUM(E123:E125)</f>
        <v>0.14250000000000002</v>
      </c>
      <c r="F126" s="23">
        <f>SUM(F123:F125)+0.01</f>
        <v>614.03437940495553</v>
      </c>
    </row>
    <row r="127" spans="2:6" ht="15" customHeight="1" x14ac:dyDescent="0.25">
      <c r="B127" s="134" t="s">
        <v>57</v>
      </c>
      <c r="C127" s="135"/>
      <c r="D127" s="136"/>
      <c r="E127" s="35">
        <f>SUM(E120:E121)+E126</f>
        <v>0.27040000000000003</v>
      </c>
      <c r="F127" s="36">
        <f>SUM(F120:F121)+SUM(F123:F125)</f>
        <v>1044.8056445211625</v>
      </c>
    </row>
    <row r="128" spans="2:6" ht="15" customHeight="1" x14ac:dyDescent="0.25">
      <c r="B128" s="37" t="s">
        <v>133</v>
      </c>
      <c r="C128" s="137" t="s">
        <v>134</v>
      </c>
      <c r="D128" s="138"/>
      <c r="E128" s="138"/>
      <c r="F128" s="139"/>
    </row>
    <row r="129" spans="2:6" ht="15" customHeight="1" x14ac:dyDescent="0.25">
      <c r="B129" s="37" t="s">
        <v>135</v>
      </c>
      <c r="C129" s="137" t="s">
        <v>136</v>
      </c>
      <c r="D129" s="138"/>
      <c r="E129" s="138"/>
      <c r="F129" s="139"/>
    </row>
    <row r="130" spans="2:6" ht="25.5" customHeight="1" x14ac:dyDescent="0.25">
      <c r="B130" s="37" t="s">
        <v>137</v>
      </c>
      <c r="C130" s="141" t="s">
        <v>138</v>
      </c>
      <c r="D130" s="142"/>
      <c r="E130" s="142"/>
      <c r="F130" s="143"/>
    </row>
    <row r="131" spans="2:6" ht="7.5" customHeight="1" x14ac:dyDescent="0.25"/>
    <row r="132" spans="2:6" ht="15" customHeight="1" x14ac:dyDescent="0.25">
      <c r="B132" s="134" t="s">
        <v>139</v>
      </c>
      <c r="C132" s="135"/>
      <c r="D132" s="135"/>
      <c r="E132" s="135"/>
      <c r="F132" s="136"/>
    </row>
    <row r="133" spans="2:6" ht="15" customHeight="1" x14ac:dyDescent="0.25">
      <c r="B133" s="144" t="s">
        <v>140</v>
      </c>
      <c r="C133" s="145"/>
      <c r="D133" s="145"/>
      <c r="E133" s="146"/>
      <c r="F133" s="38" t="s">
        <v>141</v>
      </c>
    </row>
    <row r="134" spans="2:6" ht="15" customHeight="1" x14ac:dyDescent="0.25">
      <c r="B134" s="14" t="s">
        <v>16</v>
      </c>
      <c r="C134" s="124" t="s">
        <v>142</v>
      </c>
      <c r="D134" s="125"/>
      <c r="E134" s="126"/>
      <c r="F134" s="25">
        <f>F37</f>
        <v>1809.58</v>
      </c>
    </row>
    <row r="135" spans="2:6" ht="15" customHeight="1" x14ac:dyDescent="0.25">
      <c r="B135" s="14" t="s">
        <v>18</v>
      </c>
      <c r="C135" s="124" t="s">
        <v>143</v>
      </c>
      <c r="D135" s="125"/>
      <c r="E135" s="126"/>
      <c r="F135" s="25">
        <f>F74</f>
        <v>1158.0342831519999</v>
      </c>
    </row>
    <row r="136" spans="2:6" ht="15" customHeight="1" x14ac:dyDescent="0.25">
      <c r="B136" s="14" t="s">
        <v>20</v>
      </c>
      <c r="C136" s="124" t="s">
        <v>144</v>
      </c>
      <c r="D136" s="125"/>
      <c r="E136" s="126"/>
      <c r="F136" s="25">
        <f>F84</f>
        <v>71.297451999999993</v>
      </c>
    </row>
    <row r="137" spans="2:6" ht="15" customHeight="1" x14ac:dyDescent="0.25">
      <c r="B137" s="14" t="s">
        <v>23</v>
      </c>
      <c r="C137" s="124" t="s">
        <v>145</v>
      </c>
      <c r="D137" s="125"/>
      <c r="E137" s="126"/>
      <c r="F137" s="25">
        <f>F107</f>
        <v>225.22563369494662</v>
      </c>
    </row>
    <row r="138" spans="2:6" ht="15" customHeight="1" x14ac:dyDescent="0.25">
      <c r="B138" s="14" t="s">
        <v>51</v>
      </c>
      <c r="C138" s="140" t="s">
        <v>146</v>
      </c>
      <c r="D138" s="125"/>
      <c r="E138" s="126"/>
      <c r="F138" s="25">
        <f>F115</f>
        <v>83.848333333333343</v>
      </c>
    </row>
    <row r="139" spans="2:6" ht="15" customHeight="1" x14ac:dyDescent="0.25">
      <c r="B139" s="134" t="s">
        <v>147</v>
      </c>
      <c r="C139" s="135"/>
      <c r="D139" s="135"/>
      <c r="E139" s="136"/>
      <c r="F139" s="39">
        <f>SUM(F134:F138)</f>
        <v>3347.98570218028</v>
      </c>
    </row>
    <row r="140" spans="2:6" ht="15" customHeight="1" x14ac:dyDescent="0.25">
      <c r="B140" s="14" t="s">
        <v>53</v>
      </c>
      <c r="C140" s="124" t="s">
        <v>148</v>
      </c>
      <c r="D140" s="125"/>
      <c r="E140" s="126"/>
      <c r="F140" s="25">
        <f>F127</f>
        <v>1044.8056445211625</v>
      </c>
    </row>
    <row r="141" spans="2:6" ht="15" customHeight="1" x14ac:dyDescent="0.25">
      <c r="B141" s="134" t="s">
        <v>149</v>
      </c>
      <c r="C141" s="135"/>
      <c r="D141" s="135"/>
      <c r="E141" s="136"/>
      <c r="F141" s="39">
        <f>SUM(F139:F140)</f>
        <v>4392.7913467014423</v>
      </c>
    </row>
    <row r="143" spans="2:6" ht="15" customHeight="1" x14ac:dyDescent="0.25">
      <c r="B143" s="127" t="s">
        <v>150</v>
      </c>
      <c r="C143" s="128"/>
      <c r="D143" s="128"/>
      <c r="E143" s="128"/>
      <c r="F143" s="128"/>
    </row>
    <row r="144" spans="2:6" ht="15" customHeight="1" x14ac:dyDescent="0.25">
      <c r="B144" s="128"/>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30" customHeight="1" x14ac:dyDescent="0.25">
      <c r="B148" s="128"/>
      <c r="C148" s="128"/>
      <c r="D148" s="128"/>
      <c r="E148" s="128"/>
      <c r="F148" s="128"/>
    </row>
  </sheetData>
  <mergeCells count="154">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2:E32"/>
    <mergeCell ref="C33:E33"/>
    <mergeCell ref="C34:E34"/>
    <mergeCell ref="C35:E35"/>
    <mergeCell ref="C36:E36"/>
    <mergeCell ref="B37:E37"/>
    <mergeCell ref="C26:F26"/>
    <mergeCell ref="B28:C28"/>
    <mergeCell ref="D28:F28"/>
    <mergeCell ref="C29:E29"/>
    <mergeCell ref="C30:E30"/>
    <mergeCell ref="C31:E31"/>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3:E63"/>
    <mergeCell ref="C62:E62"/>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34:E134"/>
    <mergeCell ref="C111:E111"/>
    <mergeCell ref="C112:E112"/>
    <mergeCell ref="C113:E113"/>
    <mergeCell ref="C114:E114"/>
    <mergeCell ref="B115:E115"/>
    <mergeCell ref="C116:F116"/>
    <mergeCell ref="C105:E105"/>
    <mergeCell ref="C106:E106"/>
    <mergeCell ref="B107:E107"/>
    <mergeCell ref="B109:C109"/>
    <mergeCell ref="D109:F109"/>
    <mergeCell ref="C110:E110"/>
    <mergeCell ref="C135:E135"/>
    <mergeCell ref="B143:F148"/>
    <mergeCell ref="C123:D123"/>
    <mergeCell ref="C124:D124"/>
    <mergeCell ref="C125:D125"/>
    <mergeCell ref="B126:D126"/>
    <mergeCell ref="B127:D127"/>
    <mergeCell ref="C128:F128"/>
    <mergeCell ref="B118:C118"/>
    <mergeCell ref="D118:F118"/>
    <mergeCell ref="C119:D119"/>
    <mergeCell ref="C120:D120"/>
    <mergeCell ref="C121:D121"/>
    <mergeCell ref="C122:F122"/>
    <mergeCell ref="C136:E136"/>
    <mergeCell ref="C137:E137"/>
    <mergeCell ref="C138:E138"/>
    <mergeCell ref="B139:E139"/>
    <mergeCell ref="C140:E140"/>
    <mergeCell ref="B141:E141"/>
    <mergeCell ref="C129:F129"/>
    <mergeCell ref="C130:F130"/>
    <mergeCell ref="B132:F132"/>
    <mergeCell ref="B133:E133"/>
  </mergeCells>
  <pageMargins left="0.23622047244094491" right="0.23622047244094491" top="1.26" bottom="0.74803149606299213" header="0.15748031496062992" footer="0.15748031496062992"/>
  <pageSetup paperSize="9" fitToHeight="0" orientation="portrait" r:id="rId1"/>
  <rowBreaks count="3" manualBreakCount="3">
    <brk id="38" max="5" man="1"/>
    <brk id="75" max="5" man="1"/>
    <brk id="117"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8E2AB-E110-424A-9108-42BDBF1BB71E}">
  <dimension ref="A1:I33"/>
  <sheetViews>
    <sheetView view="pageBreakPreview" zoomScale="60" zoomScaleNormal="90" workbookViewId="0">
      <selection activeCell="M13" sqref="M13"/>
    </sheetView>
  </sheetViews>
  <sheetFormatPr defaultColWidth="8.85546875" defaultRowHeight="15" x14ac:dyDescent="0.25"/>
  <cols>
    <col min="2" max="2" width="10.85546875" bestFit="1" customWidth="1"/>
    <col min="3" max="3" width="52.7109375" customWidth="1"/>
    <col min="4" max="4" width="11.42578125" bestFit="1" customWidth="1"/>
    <col min="5" max="5" width="6.140625" bestFit="1" customWidth="1"/>
    <col min="6" max="6" width="12.42578125" bestFit="1" customWidth="1"/>
    <col min="7" max="7" width="18.42578125" customWidth="1"/>
    <col min="8" max="9" width="20.5703125" bestFit="1" customWidth="1"/>
  </cols>
  <sheetData>
    <row r="1" spans="1:9" ht="20.25" x14ac:dyDescent="0.3">
      <c r="A1" s="194" t="s">
        <v>405</v>
      </c>
      <c r="B1" s="190"/>
      <c r="C1" s="190"/>
      <c r="D1" s="190"/>
      <c r="E1" s="190"/>
      <c r="F1" s="190"/>
      <c r="G1" s="190"/>
      <c r="H1" s="190"/>
      <c r="I1" s="191"/>
    </row>
    <row r="2" spans="1:9" x14ac:dyDescent="0.25">
      <c r="A2" s="200" t="s">
        <v>406</v>
      </c>
      <c r="B2" s="201"/>
      <c r="C2" s="201"/>
      <c r="D2" s="201"/>
      <c r="E2" s="201"/>
      <c r="F2" s="201"/>
      <c r="G2" s="201"/>
      <c r="H2" s="201"/>
      <c r="I2" s="202"/>
    </row>
    <row r="3" spans="1:9" x14ac:dyDescent="0.25">
      <c r="A3" s="119"/>
      <c r="B3" s="120"/>
      <c r="C3" s="121"/>
      <c r="D3" s="121"/>
      <c r="E3" s="121"/>
      <c r="F3" s="121"/>
      <c r="G3" s="121"/>
      <c r="H3" s="122"/>
      <c r="I3" s="121"/>
    </row>
    <row r="4" spans="1:9" ht="20.25" x14ac:dyDescent="0.3">
      <c r="A4" s="194" t="s">
        <v>262</v>
      </c>
      <c r="B4" s="190"/>
      <c r="C4" s="190"/>
      <c r="D4" s="190"/>
      <c r="E4" s="190"/>
      <c r="F4" s="190"/>
      <c r="G4" s="190"/>
      <c r="H4" s="190"/>
      <c r="I4" s="191"/>
    </row>
    <row r="5" spans="1:9" x14ac:dyDescent="0.25">
      <c r="A5" s="69"/>
      <c r="B5" s="67"/>
      <c r="C5" s="69"/>
      <c r="D5" s="69"/>
      <c r="E5" s="69"/>
      <c r="F5" s="70"/>
      <c r="G5" s="69"/>
      <c r="H5" s="101"/>
      <c r="I5" s="69"/>
    </row>
    <row r="6" spans="1:9" ht="15.75" x14ac:dyDescent="0.25">
      <c r="A6" s="193" t="s">
        <v>244</v>
      </c>
      <c r="B6" s="190"/>
      <c r="C6" s="190"/>
      <c r="D6" s="190"/>
      <c r="E6" s="190"/>
      <c r="F6" s="190"/>
      <c r="G6" s="190"/>
      <c r="H6" s="190"/>
      <c r="I6" s="191"/>
    </row>
    <row r="7" spans="1:9" ht="47.25" x14ac:dyDescent="0.25">
      <c r="A7" s="71" t="s">
        <v>174</v>
      </c>
      <c r="B7" s="71" t="s">
        <v>263</v>
      </c>
      <c r="C7" s="71" t="s">
        <v>175</v>
      </c>
      <c r="D7" s="71" t="s">
        <v>176</v>
      </c>
      <c r="E7" s="71" t="s">
        <v>245</v>
      </c>
      <c r="F7" s="72" t="s">
        <v>246</v>
      </c>
      <c r="G7" s="72" t="s">
        <v>247</v>
      </c>
      <c r="H7" s="102" t="s">
        <v>180</v>
      </c>
      <c r="I7" s="72" t="s">
        <v>407</v>
      </c>
    </row>
    <row r="8" spans="1:9" ht="90.75" x14ac:dyDescent="0.25">
      <c r="A8" s="73">
        <v>1</v>
      </c>
      <c r="B8" s="74">
        <v>623751</v>
      </c>
      <c r="C8" s="105" t="s">
        <v>408</v>
      </c>
      <c r="D8" s="73" t="s">
        <v>184</v>
      </c>
      <c r="E8" s="73">
        <v>1</v>
      </c>
      <c r="F8" s="73">
        <v>5</v>
      </c>
      <c r="G8" s="73">
        <v>20</v>
      </c>
      <c r="H8" s="103">
        <v>1049.6667</v>
      </c>
      <c r="I8" s="76">
        <f>H8*E8*G8%</f>
        <v>209.93334000000002</v>
      </c>
    </row>
    <row r="9" spans="1:9" ht="15.75" x14ac:dyDescent="0.25">
      <c r="A9" s="189" t="s">
        <v>248</v>
      </c>
      <c r="B9" s="190"/>
      <c r="C9" s="190"/>
      <c r="D9" s="190"/>
      <c r="E9" s="190"/>
      <c r="F9" s="190"/>
      <c r="G9" s="190"/>
      <c r="H9" s="191"/>
      <c r="I9" s="123">
        <f>SUM(I8)</f>
        <v>209.93334000000002</v>
      </c>
    </row>
    <row r="10" spans="1:9" ht="15.75" x14ac:dyDescent="0.25">
      <c r="A10" s="197" t="s">
        <v>249</v>
      </c>
      <c r="B10" s="198"/>
      <c r="C10" s="198"/>
      <c r="D10" s="198"/>
      <c r="E10" s="198"/>
      <c r="F10" s="198"/>
      <c r="G10" s="198"/>
      <c r="H10" s="199"/>
      <c r="I10" s="123">
        <f>I9/12/2</f>
        <v>8.7472225000000012</v>
      </c>
    </row>
    <row r="11" spans="1:9" ht="15.75" x14ac:dyDescent="0.25">
      <c r="A11" s="83"/>
      <c r="B11" s="79"/>
      <c r="C11" s="83"/>
      <c r="D11" s="83"/>
      <c r="E11" s="83"/>
      <c r="F11" s="86"/>
      <c r="G11" s="83"/>
      <c r="H11" s="104"/>
      <c r="I11" s="83"/>
    </row>
    <row r="12" spans="1:9" ht="15.75" x14ac:dyDescent="0.25">
      <c r="A12" s="193" t="s">
        <v>208</v>
      </c>
      <c r="B12" s="190"/>
      <c r="C12" s="190"/>
      <c r="D12" s="190"/>
      <c r="E12" s="190"/>
      <c r="F12" s="190"/>
      <c r="G12" s="190"/>
      <c r="H12" s="190"/>
      <c r="I12" s="191"/>
    </row>
    <row r="13" spans="1:9" ht="47.25" x14ac:dyDescent="0.25">
      <c r="A13" s="84" t="s">
        <v>174</v>
      </c>
      <c r="B13" s="71" t="s">
        <v>263</v>
      </c>
      <c r="C13" s="84" t="s">
        <v>175</v>
      </c>
      <c r="D13" s="84" t="s">
        <v>176</v>
      </c>
      <c r="E13" s="84" t="s">
        <v>245</v>
      </c>
      <c r="F13" s="72" t="s">
        <v>246</v>
      </c>
      <c r="G13" s="72" t="s">
        <v>247</v>
      </c>
      <c r="H13" s="102" t="s">
        <v>180</v>
      </c>
      <c r="I13" s="72" t="s">
        <v>407</v>
      </c>
    </row>
    <row r="14" spans="1:9" ht="45.75" x14ac:dyDescent="0.25">
      <c r="A14" s="73">
        <v>1</v>
      </c>
      <c r="B14" s="74">
        <v>286357</v>
      </c>
      <c r="C14" s="105" t="s">
        <v>409</v>
      </c>
      <c r="D14" s="73" t="s">
        <v>184</v>
      </c>
      <c r="E14" s="73">
        <v>1</v>
      </c>
      <c r="F14" s="73">
        <v>5</v>
      </c>
      <c r="G14" s="73">
        <v>20</v>
      </c>
      <c r="H14" s="103">
        <v>324.95</v>
      </c>
      <c r="I14" s="76">
        <f t="shared" ref="I14:I18" si="0">H14*E14*G14%</f>
        <v>64.989999999999995</v>
      </c>
    </row>
    <row r="15" spans="1:9" ht="30.75" x14ac:dyDescent="0.25">
      <c r="A15" s="73">
        <v>2</v>
      </c>
      <c r="B15" s="74">
        <v>408686</v>
      </c>
      <c r="C15" s="105" t="s">
        <v>410</v>
      </c>
      <c r="D15" s="73" t="s">
        <v>184</v>
      </c>
      <c r="E15" s="73">
        <v>1</v>
      </c>
      <c r="F15" s="73">
        <v>5</v>
      </c>
      <c r="G15" s="73">
        <v>20</v>
      </c>
      <c r="H15" s="103">
        <v>600.99670000000003</v>
      </c>
      <c r="I15" s="76">
        <f t="shared" si="0"/>
        <v>120.19934000000001</v>
      </c>
    </row>
    <row r="16" spans="1:9" ht="30.75" x14ac:dyDescent="0.25">
      <c r="A16" s="73">
        <v>3</v>
      </c>
      <c r="B16" s="74">
        <v>323889</v>
      </c>
      <c r="C16" s="105" t="s">
        <v>411</v>
      </c>
      <c r="D16" s="73" t="s">
        <v>184</v>
      </c>
      <c r="E16" s="73">
        <v>1</v>
      </c>
      <c r="F16" s="73">
        <v>5</v>
      </c>
      <c r="G16" s="73">
        <v>20</v>
      </c>
      <c r="H16" s="103">
        <v>1770.15</v>
      </c>
      <c r="I16" s="76">
        <f t="shared" si="0"/>
        <v>354.03000000000003</v>
      </c>
    </row>
    <row r="17" spans="1:9" ht="30.75" x14ac:dyDescent="0.25">
      <c r="A17" s="73">
        <v>4</v>
      </c>
      <c r="B17" s="74">
        <v>624005</v>
      </c>
      <c r="C17" s="105" t="s">
        <v>412</v>
      </c>
      <c r="D17" s="73" t="s">
        <v>184</v>
      </c>
      <c r="E17" s="73">
        <v>1</v>
      </c>
      <c r="F17" s="73">
        <v>5</v>
      </c>
      <c r="G17" s="73">
        <v>20</v>
      </c>
      <c r="H17" s="103">
        <v>241</v>
      </c>
      <c r="I17" s="76">
        <f t="shared" si="0"/>
        <v>48.2</v>
      </c>
    </row>
    <row r="18" spans="1:9" ht="75.75" x14ac:dyDescent="0.25">
      <c r="A18" s="73">
        <v>5</v>
      </c>
      <c r="B18" s="74">
        <v>430333</v>
      </c>
      <c r="C18" s="105" t="s">
        <v>413</v>
      </c>
      <c r="D18" s="73" t="s">
        <v>184</v>
      </c>
      <c r="E18" s="73">
        <v>1</v>
      </c>
      <c r="F18" s="73">
        <v>5</v>
      </c>
      <c r="G18" s="73">
        <v>20</v>
      </c>
      <c r="H18" s="103">
        <v>160.66</v>
      </c>
      <c r="I18" s="76">
        <f t="shared" si="0"/>
        <v>32.131999999999998</v>
      </c>
    </row>
    <row r="19" spans="1:9" ht="15.75" x14ac:dyDescent="0.25">
      <c r="A19" s="189" t="s">
        <v>248</v>
      </c>
      <c r="B19" s="190"/>
      <c r="C19" s="190"/>
      <c r="D19" s="190"/>
      <c r="E19" s="190"/>
      <c r="F19" s="190"/>
      <c r="G19" s="190"/>
      <c r="H19" s="191"/>
      <c r="I19" s="123">
        <f>SUM(I14:I18)</f>
        <v>619.5513400000001</v>
      </c>
    </row>
    <row r="20" spans="1:9" ht="15.75" x14ac:dyDescent="0.25">
      <c r="A20" s="189" t="s">
        <v>250</v>
      </c>
      <c r="B20" s="190"/>
      <c r="C20" s="190"/>
      <c r="D20" s="190"/>
      <c r="E20" s="190"/>
      <c r="F20" s="190"/>
      <c r="G20" s="190"/>
      <c r="H20" s="191"/>
      <c r="I20" s="123">
        <f>I19/12</f>
        <v>51.629278333333339</v>
      </c>
    </row>
    <row r="21" spans="1:9" ht="15.75" x14ac:dyDescent="0.25">
      <c r="A21" s="83"/>
      <c r="B21" s="79"/>
      <c r="C21" s="83"/>
      <c r="D21" s="83"/>
      <c r="E21" s="83"/>
      <c r="F21" s="86"/>
      <c r="G21" s="83"/>
      <c r="H21" s="104"/>
      <c r="I21" s="83"/>
    </row>
    <row r="22" spans="1:9" ht="15.75" x14ac:dyDescent="0.25">
      <c r="A22" s="193" t="s">
        <v>193</v>
      </c>
      <c r="B22" s="190"/>
      <c r="C22" s="190"/>
      <c r="D22" s="190"/>
      <c r="E22" s="190"/>
      <c r="F22" s="190"/>
      <c r="G22" s="190"/>
      <c r="H22" s="190"/>
      <c r="I22" s="191"/>
    </row>
    <row r="23" spans="1:9" ht="47.25" x14ac:dyDescent="0.25">
      <c r="A23" s="84" t="s">
        <v>174</v>
      </c>
      <c r="B23" s="71" t="s">
        <v>263</v>
      </c>
      <c r="C23" s="84" t="s">
        <v>175</v>
      </c>
      <c r="D23" s="84" t="s">
        <v>176</v>
      </c>
      <c r="E23" s="84" t="s">
        <v>245</v>
      </c>
      <c r="F23" s="72" t="s">
        <v>246</v>
      </c>
      <c r="G23" s="72" t="s">
        <v>247</v>
      </c>
      <c r="H23" s="102" t="s">
        <v>180</v>
      </c>
      <c r="I23" s="72" t="s">
        <v>407</v>
      </c>
    </row>
    <row r="24" spans="1:9" ht="90.75" x14ac:dyDescent="0.25">
      <c r="A24" s="73">
        <v>1</v>
      </c>
      <c r="B24" s="74">
        <v>613831</v>
      </c>
      <c r="C24" s="105" t="s">
        <v>414</v>
      </c>
      <c r="D24" s="73" t="s">
        <v>184</v>
      </c>
      <c r="E24" s="73">
        <v>1</v>
      </c>
      <c r="F24" s="73">
        <v>5</v>
      </c>
      <c r="G24" s="73">
        <v>20</v>
      </c>
      <c r="H24" s="103">
        <v>432.76</v>
      </c>
      <c r="I24" s="76">
        <f t="shared" ref="I24:I29" si="1">H24*E24*G24%</f>
        <v>86.552000000000007</v>
      </c>
    </row>
    <row r="25" spans="1:9" ht="45.75" x14ac:dyDescent="0.25">
      <c r="A25" s="73">
        <v>2</v>
      </c>
      <c r="B25" s="74">
        <v>617958</v>
      </c>
      <c r="C25" s="105" t="s">
        <v>415</v>
      </c>
      <c r="D25" s="73" t="s">
        <v>184</v>
      </c>
      <c r="E25" s="73">
        <v>1</v>
      </c>
      <c r="F25" s="73">
        <v>5</v>
      </c>
      <c r="G25" s="73">
        <v>20</v>
      </c>
      <c r="H25" s="103">
        <v>821</v>
      </c>
      <c r="I25" s="76">
        <f t="shared" si="1"/>
        <v>164.20000000000002</v>
      </c>
    </row>
    <row r="26" spans="1:9" ht="75.75" x14ac:dyDescent="0.25">
      <c r="A26" s="73">
        <v>3</v>
      </c>
      <c r="B26" s="74">
        <v>329630</v>
      </c>
      <c r="C26" s="105" t="s">
        <v>416</v>
      </c>
      <c r="D26" s="73" t="s">
        <v>184</v>
      </c>
      <c r="E26" s="73">
        <v>1</v>
      </c>
      <c r="F26" s="73">
        <v>5</v>
      </c>
      <c r="G26" s="73">
        <v>20</v>
      </c>
      <c r="H26" s="103">
        <v>289.16000000000003</v>
      </c>
      <c r="I26" s="76">
        <f t="shared" si="1"/>
        <v>57.832000000000008</v>
      </c>
    </row>
    <row r="27" spans="1:9" ht="75.75" x14ac:dyDescent="0.25">
      <c r="A27" s="73">
        <v>4</v>
      </c>
      <c r="B27" s="74">
        <v>601425</v>
      </c>
      <c r="C27" s="105" t="s">
        <v>417</v>
      </c>
      <c r="D27" s="73" t="s">
        <v>184</v>
      </c>
      <c r="E27" s="73">
        <v>1</v>
      </c>
      <c r="F27" s="73">
        <v>5</v>
      </c>
      <c r="G27" s="73">
        <v>20</v>
      </c>
      <c r="H27" s="103">
        <v>356.16</v>
      </c>
      <c r="I27" s="76">
        <f t="shared" si="1"/>
        <v>71.232000000000014</v>
      </c>
    </row>
    <row r="28" spans="1:9" ht="30.75" x14ac:dyDescent="0.25">
      <c r="A28" s="73">
        <v>5</v>
      </c>
      <c r="B28" s="74">
        <v>624005</v>
      </c>
      <c r="C28" s="105" t="s">
        <v>412</v>
      </c>
      <c r="D28" s="73" t="s">
        <v>184</v>
      </c>
      <c r="E28" s="73">
        <v>1</v>
      </c>
      <c r="F28" s="73">
        <v>5</v>
      </c>
      <c r="G28" s="73">
        <v>20</v>
      </c>
      <c r="H28" s="103">
        <v>241</v>
      </c>
      <c r="I28" s="76">
        <f t="shared" si="1"/>
        <v>48.2</v>
      </c>
    </row>
    <row r="29" spans="1:9" ht="60.75" x14ac:dyDescent="0.25">
      <c r="A29" s="71">
        <v>6</v>
      </c>
      <c r="B29" s="74">
        <v>487730</v>
      </c>
      <c r="C29" s="105" t="s">
        <v>418</v>
      </c>
      <c r="D29" s="73" t="s">
        <v>184</v>
      </c>
      <c r="E29" s="73">
        <v>1</v>
      </c>
      <c r="F29" s="73">
        <v>5</v>
      </c>
      <c r="G29" s="73">
        <v>20</v>
      </c>
      <c r="H29" s="103">
        <v>2408.9967000000001</v>
      </c>
      <c r="I29" s="76">
        <f t="shared" si="1"/>
        <v>481.79934000000003</v>
      </c>
    </row>
    <row r="30" spans="1:9" ht="15.75" x14ac:dyDescent="0.25">
      <c r="A30" s="189" t="s">
        <v>248</v>
      </c>
      <c r="B30" s="190"/>
      <c r="C30" s="190"/>
      <c r="D30" s="190"/>
      <c r="E30" s="190"/>
      <c r="F30" s="190"/>
      <c r="G30" s="190"/>
      <c r="H30" s="191"/>
      <c r="I30" s="123">
        <f>SUM(I24:I29)</f>
        <v>909.81534000000011</v>
      </c>
    </row>
    <row r="31" spans="1:9" ht="15.75" x14ac:dyDescent="0.25">
      <c r="A31" s="189" t="s">
        <v>250</v>
      </c>
      <c r="B31" s="190"/>
      <c r="C31" s="190"/>
      <c r="D31" s="190"/>
      <c r="E31" s="190"/>
      <c r="F31" s="190"/>
      <c r="G31" s="190"/>
      <c r="H31" s="191"/>
      <c r="I31" s="123">
        <f>I30/12</f>
        <v>75.817945000000009</v>
      </c>
    </row>
    <row r="32" spans="1:9" ht="15.75" x14ac:dyDescent="0.25">
      <c r="A32" s="83"/>
      <c r="B32" s="79"/>
      <c r="C32" s="83"/>
      <c r="D32" s="83"/>
      <c r="E32" s="83"/>
      <c r="F32" s="86"/>
      <c r="G32" s="83"/>
      <c r="H32" s="104"/>
      <c r="I32" s="83"/>
    </row>
    <row r="33" spans="1:9" ht="15.75" x14ac:dyDescent="0.25">
      <c r="A33" s="83"/>
      <c r="B33" s="79"/>
      <c r="C33" s="83"/>
      <c r="D33" s="83"/>
      <c r="E33" s="83"/>
      <c r="F33" s="86"/>
      <c r="G33" s="83"/>
      <c r="H33" s="104"/>
      <c r="I33" s="83"/>
    </row>
  </sheetData>
  <mergeCells count="12">
    <mergeCell ref="A19:H19"/>
    <mergeCell ref="A20:H20"/>
    <mergeCell ref="A22:I22"/>
    <mergeCell ref="A30:H30"/>
    <mergeCell ref="A31:H31"/>
    <mergeCell ref="A10:H10"/>
    <mergeCell ref="A12:I12"/>
    <mergeCell ref="A9:H9"/>
    <mergeCell ref="A1:I1"/>
    <mergeCell ref="A2:I2"/>
    <mergeCell ref="A4:I4"/>
    <mergeCell ref="A6:I6"/>
  </mergeCells>
  <pageMargins left="0.511811024" right="0.511811024" top="0.78740157499999996" bottom="0.78740157499999996" header="0.31496062000000002" footer="0.31496062000000002"/>
  <pageSetup paperSize="9"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F838C-A965-4CE7-A3D2-40E26E7011C9}">
  <dimension ref="A1:L9"/>
  <sheetViews>
    <sheetView tabSelected="1" view="pageBreakPreview" zoomScale="150" zoomScaleNormal="150" zoomScaleSheetLayoutView="150" workbookViewId="0">
      <selection activeCell="K8" sqref="K8"/>
    </sheetView>
  </sheetViews>
  <sheetFormatPr defaultColWidth="8.85546875" defaultRowHeight="15" x14ac:dyDescent="0.25"/>
  <cols>
    <col min="1" max="1" width="6.85546875" bestFit="1" customWidth="1"/>
    <col min="2" max="2" width="5" bestFit="1" customWidth="1"/>
    <col min="3" max="3" width="31.28515625" customWidth="1"/>
    <col min="4" max="4" width="8.85546875" bestFit="1" customWidth="1"/>
    <col min="5" max="5" width="6.28515625" customWidth="1"/>
    <col min="6" max="6" width="7.42578125" bestFit="1" customWidth="1"/>
    <col min="7" max="8" width="7.28515625" bestFit="1" customWidth="1"/>
    <col min="9" max="9" width="12.7109375" customWidth="1"/>
    <col min="10" max="10" width="13.7109375" customWidth="1"/>
    <col min="11" max="11" width="14.7109375" customWidth="1"/>
    <col min="12" max="12" width="16.42578125" bestFit="1" customWidth="1"/>
  </cols>
  <sheetData>
    <row r="1" spans="1:12" ht="25.5" x14ac:dyDescent="0.25">
      <c r="A1" s="63" t="s">
        <v>251</v>
      </c>
      <c r="B1" s="63" t="s">
        <v>252</v>
      </c>
      <c r="C1" s="63" t="s">
        <v>253</v>
      </c>
      <c r="D1" s="63" t="s">
        <v>254</v>
      </c>
      <c r="E1" s="63" t="s">
        <v>255</v>
      </c>
      <c r="F1" s="63" t="s">
        <v>256</v>
      </c>
      <c r="G1" s="63" t="s">
        <v>257</v>
      </c>
      <c r="H1" s="63" t="s">
        <v>258</v>
      </c>
      <c r="I1" s="63" t="s">
        <v>429</v>
      </c>
      <c r="J1" s="63" t="s">
        <v>430</v>
      </c>
      <c r="K1" s="63" t="s">
        <v>431</v>
      </c>
      <c r="L1" s="63" t="s">
        <v>432</v>
      </c>
    </row>
    <row r="2" spans="1:12" ht="25.5" x14ac:dyDescent="0.25">
      <c r="A2" s="206">
        <v>1</v>
      </c>
      <c r="B2" s="54">
        <v>1</v>
      </c>
      <c r="C2" s="48" t="s">
        <v>422</v>
      </c>
      <c r="D2" s="49">
        <v>8729</v>
      </c>
      <c r="E2" s="54" t="s">
        <v>255</v>
      </c>
      <c r="F2" s="54">
        <v>2</v>
      </c>
      <c r="G2" s="54">
        <f>F2*12</f>
        <v>24</v>
      </c>
      <c r="H2" s="54">
        <f>G2*5</f>
        <v>120</v>
      </c>
      <c r="I2" s="50">
        <f>Porteiro!F141</f>
        <v>4392.7913467014423</v>
      </c>
      <c r="J2" s="65">
        <f>F2*I2</f>
        <v>8785.5826934028846</v>
      </c>
      <c r="K2" s="50">
        <f>G2*I2</f>
        <v>105426.99232083462</v>
      </c>
      <c r="L2" s="65">
        <f>H2*I2</f>
        <v>527134.96160417306</v>
      </c>
    </row>
    <row r="3" spans="1:12" ht="25.5" x14ac:dyDescent="0.25">
      <c r="A3" s="207"/>
      <c r="B3" s="54">
        <v>2</v>
      </c>
      <c r="C3" s="48" t="s">
        <v>423</v>
      </c>
      <c r="D3" s="55">
        <v>22160</v>
      </c>
      <c r="E3" s="54" t="s">
        <v>255</v>
      </c>
      <c r="F3" s="54">
        <v>1</v>
      </c>
      <c r="G3" s="54">
        <f t="shared" ref="G3:G8" si="0">F3*12</f>
        <v>12</v>
      </c>
      <c r="H3" s="54">
        <f t="shared" ref="H3:H8" si="1">G3*5</f>
        <v>60</v>
      </c>
      <c r="I3" s="50">
        <f>Pedreiro!F141</f>
        <v>6379.5789839485878</v>
      </c>
      <c r="J3" s="65">
        <f>F3*I3</f>
        <v>6379.5789839485878</v>
      </c>
      <c r="K3" s="50">
        <f>G3*I3</f>
        <v>76554.947807383054</v>
      </c>
      <c r="L3" s="65">
        <f t="shared" ref="L3:L6" si="2">H3*I3</f>
        <v>382774.73903691524</v>
      </c>
    </row>
    <row r="4" spans="1:12" ht="38.25" x14ac:dyDescent="0.25">
      <c r="A4" s="207"/>
      <c r="B4" s="54">
        <v>3</v>
      </c>
      <c r="C4" s="48" t="s">
        <v>424</v>
      </c>
      <c r="D4" s="55">
        <v>25631</v>
      </c>
      <c r="E4" s="54" t="s">
        <v>255</v>
      </c>
      <c r="F4" s="54">
        <v>2</v>
      </c>
      <c r="G4" s="54">
        <f>F4*12</f>
        <v>24</v>
      </c>
      <c r="H4" s="54">
        <f t="shared" si="1"/>
        <v>120</v>
      </c>
      <c r="I4" s="50">
        <f>'Aux Man Predial'!F141</f>
        <v>7691.6028701338391</v>
      </c>
      <c r="J4" s="65">
        <f t="shared" ref="J4:J8" si="3">F4*I4</f>
        <v>15383.205740267678</v>
      </c>
      <c r="K4" s="50">
        <f t="shared" ref="K4:K5" si="4">G4*I4</f>
        <v>184598.46888321213</v>
      </c>
      <c r="L4" s="65">
        <f t="shared" si="2"/>
        <v>922992.34441606072</v>
      </c>
    </row>
    <row r="5" spans="1:12" ht="38.25" x14ac:dyDescent="0.25">
      <c r="A5" s="207"/>
      <c r="B5" s="54">
        <v>4</v>
      </c>
      <c r="C5" s="48" t="s">
        <v>425</v>
      </c>
      <c r="D5" s="55">
        <v>14354</v>
      </c>
      <c r="E5" s="54" t="s">
        <v>255</v>
      </c>
      <c r="F5" s="54">
        <v>1</v>
      </c>
      <c r="G5" s="54">
        <f t="shared" si="0"/>
        <v>12</v>
      </c>
      <c r="H5" s="54">
        <f t="shared" si="1"/>
        <v>60</v>
      </c>
      <c r="I5" s="50">
        <f>Eletricista!F141</f>
        <v>7538.4647126281925</v>
      </c>
      <c r="J5" s="65">
        <f t="shared" si="3"/>
        <v>7538.4647126281925</v>
      </c>
      <c r="K5" s="50">
        <f t="shared" si="4"/>
        <v>90461.57655153831</v>
      </c>
      <c r="L5" s="65">
        <f t="shared" si="2"/>
        <v>452307.88275769155</v>
      </c>
    </row>
    <row r="6" spans="1:12" ht="25.5" x14ac:dyDescent="0.25">
      <c r="A6" s="207"/>
      <c r="B6" s="54">
        <v>5</v>
      </c>
      <c r="C6" s="48" t="s">
        <v>426</v>
      </c>
      <c r="D6" s="55">
        <v>22152</v>
      </c>
      <c r="E6" s="54" t="s">
        <v>255</v>
      </c>
      <c r="F6" s="54">
        <v>1</v>
      </c>
      <c r="G6" s="54">
        <f t="shared" si="0"/>
        <v>12</v>
      </c>
      <c r="H6" s="54">
        <f t="shared" si="1"/>
        <v>60</v>
      </c>
      <c r="I6" s="50">
        <f>Encanador!F141</f>
        <v>6427.910718467173</v>
      </c>
      <c r="J6" s="65">
        <f t="shared" si="3"/>
        <v>6427.910718467173</v>
      </c>
      <c r="K6" s="50">
        <f>G6*I6</f>
        <v>77134.928621606072</v>
      </c>
      <c r="L6" s="65">
        <f t="shared" si="2"/>
        <v>385674.64310803037</v>
      </c>
    </row>
    <row r="7" spans="1:12" ht="38.25" x14ac:dyDescent="0.25">
      <c r="A7" s="207"/>
      <c r="B7" s="54">
        <v>6</v>
      </c>
      <c r="C7" s="48" t="s">
        <v>427</v>
      </c>
      <c r="D7" s="55">
        <v>30180</v>
      </c>
      <c r="E7" s="54" t="s">
        <v>255</v>
      </c>
      <c r="F7" s="54">
        <v>2</v>
      </c>
      <c r="G7" s="54">
        <f t="shared" si="0"/>
        <v>24</v>
      </c>
      <c r="H7" s="54">
        <f t="shared" si="1"/>
        <v>120</v>
      </c>
      <c r="I7" s="50">
        <f>'Aux Cozinha'!F141</f>
        <v>5226.970453029362</v>
      </c>
      <c r="J7" s="65">
        <f t="shared" si="3"/>
        <v>10453.940906058724</v>
      </c>
      <c r="K7" s="50">
        <f>G7*I7</f>
        <v>125447.29087270469</v>
      </c>
      <c r="L7" s="65">
        <f>H7*I7</f>
        <v>627236.4543635234</v>
      </c>
    </row>
    <row r="8" spans="1:12" ht="38.25" x14ac:dyDescent="0.25">
      <c r="A8" s="208"/>
      <c r="B8" s="54">
        <v>7</v>
      </c>
      <c r="C8" s="48" t="s">
        <v>428</v>
      </c>
      <c r="D8" s="55">
        <v>19399</v>
      </c>
      <c r="E8" s="54" t="s">
        <v>255</v>
      </c>
      <c r="F8" s="54">
        <v>2</v>
      </c>
      <c r="G8" s="54">
        <f t="shared" si="0"/>
        <v>24</v>
      </c>
      <c r="H8" s="54">
        <f t="shared" si="1"/>
        <v>120</v>
      </c>
      <c r="I8" s="50">
        <f>Cozinhera!F141</f>
        <v>5880.3144139485885</v>
      </c>
      <c r="J8" s="65">
        <f t="shared" si="3"/>
        <v>11760.628827897177</v>
      </c>
      <c r="K8" s="50">
        <f>G8*I8</f>
        <v>141127.54593476612</v>
      </c>
      <c r="L8" s="65">
        <f>H8*I8</f>
        <v>705637.72967383056</v>
      </c>
    </row>
    <row r="9" spans="1:12" x14ac:dyDescent="0.25">
      <c r="A9" s="203" t="s">
        <v>259</v>
      </c>
      <c r="B9" s="204"/>
      <c r="C9" s="204"/>
      <c r="D9" s="204"/>
      <c r="E9" s="204"/>
      <c r="F9" s="204"/>
      <c r="G9" s="204"/>
      <c r="H9" s="204"/>
      <c r="I9" s="205"/>
      <c r="J9" s="64">
        <f>SUM(J2:J8)</f>
        <v>66729.31258267042</v>
      </c>
      <c r="K9" s="64">
        <f>SUM(K2:K8)</f>
        <v>800751.75099204504</v>
      </c>
      <c r="L9" s="64">
        <f t="shared" ref="L9" si="5">SUM(L2:L8)</f>
        <v>4003758.754960225</v>
      </c>
    </row>
  </sheetData>
  <mergeCells count="2">
    <mergeCell ref="A9:I9"/>
    <mergeCell ref="A2:A8"/>
  </mergeCells>
  <pageMargins left="0.511811024" right="0.511811024" top="0.78740157499999996" bottom="0.78740157499999996" header="0.31496062000000002" footer="0.31496062000000002"/>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FA137-E59B-4BCA-84B4-12DFBA0CC403}">
  <sheetPr>
    <pageSetUpPr fitToPage="1"/>
  </sheetPr>
  <dimension ref="B1:J148"/>
  <sheetViews>
    <sheetView showGridLines="0" view="pageBreakPreview" topLeftCell="A71" zoomScale="115"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0.140625" style="8" bestFit="1" customWidth="1"/>
    <col min="6" max="6" width="11.7109375" style="9" customWidth="1"/>
    <col min="7" max="7" width="9.140625" style="4"/>
    <col min="8" max="8" width="3.28515625" style="4" bestFit="1" customWidth="1"/>
    <col min="9" max="9" width="13.42578125" style="4" bestFit="1" customWidth="1"/>
    <col min="10" max="16384" width="9.140625" style="4"/>
  </cols>
  <sheetData>
    <row r="1" spans="2:6" ht="15" customHeight="1" x14ac:dyDescent="0.25">
      <c r="C1" s="6"/>
    </row>
    <row r="2" spans="2:6" s="12" customFormat="1" ht="15" customHeight="1" x14ac:dyDescent="0.25">
      <c r="B2" s="10" t="s">
        <v>0</v>
      </c>
      <c r="C2" s="11" t="s">
        <v>1</v>
      </c>
      <c r="D2" s="10" t="s">
        <v>2</v>
      </c>
      <c r="E2" s="175" t="s">
        <v>3</v>
      </c>
      <c r="F2" s="175"/>
    </row>
    <row r="3" spans="2:6" ht="21" x14ac:dyDescent="0.25">
      <c r="B3" s="176"/>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82" t="s">
        <v>26</v>
      </c>
      <c r="C15" s="182"/>
      <c r="D15" s="20" t="s">
        <v>27</v>
      </c>
      <c r="E15" s="131" t="s">
        <v>28</v>
      </c>
      <c r="F15" s="133"/>
    </row>
    <row r="16" spans="2:6" ht="15" customHeight="1" x14ac:dyDescent="0.25">
      <c r="B16" s="180" t="s">
        <v>151</v>
      </c>
      <c r="C16" s="180"/>
      <c r="D16" s="11" t="s">
        <v>30</v>
      </c>
      <c r="E16" s="181">
        <v>1</v>
      </c>
      <c r="F16" s="181"/>
    </row>
    <row r="17" spans="2:6" ht="7.5" customHeight="1" x14ac:dyDescent="0.25"/>
    <row r="18" spans="2:6" ht="15" customHeight="1" x14ac:dyDescent="0.25">
      <c r="B18" s="152" t="s">
        <v>31</v>
      </c>
      <c r="C18" s="152"/>
      <c r="D18" s="152"/>
      <c r="E18" s="152"/>
      <c r="F18" s="152"/>
    </row>
    <row r="19" spans="2:6" ht="15" customHeight="1" x14ac:dyDescent="0.25">
      <c r="B19" s="152" t="s">
        <v>32</v>
      </c>
      <c r="C19" s="152"/>
      <c r="D19" s="152"/>
      <c r="E19" s="152"/>
      <c r="F19" s="152"/>
    </row>
    <row r="20" spans="2:6" ht="15" customHeight="1" x14ac:dyDescent="0.25">
      <c r="B20" s="168" t="s">
        <v>33</v>
      </c>
      <c r="C20" s="168"/>
      <c r="D20" s="168"/>
      <c r="E20" s="168"/>
      <c r="F20" s="168"/>
    </row>
    <row r="21" spans="2:6" ht="15" customHeight="1" x14ac:dyDescent="0.25">
      <c r="B21" s="14">
        <v>1</v>
      </c>
      <c r="C21" s="162" t="s">
        <v>34</v>
      </c>
      <c r="D21" s="163"/>
      <c r="E21" s="158" t="s">
        <v>152</v>
      </c>
      <c r="F21" s="159"/>
    </row>
    <row r="22" spans="2:6" ht="15" customHeight="1" x14ac:dyDescent="0.25">
      <c r="B22" s="14">
        <v>2</v>
      </c>
      <c r="C22" s="21" t="s">
        <v>36</v>
      </c>
      <c r="D22" s="22"/>
      <c r="E22" s="158" t="s">
        <v>153</v>
      </c>
      <c r="F22" s="159"/>
    </row>
    <row r="23" spans="2:6" ht="15" customHeight="1" x14ac:dyDescent="0.25">
      <c r="B23" s="14">
        <v>3</v>
      </c>
      <c r="C23" s="124" t="s">
        <v>38</v>
      </c>
      <c r="D23" s="126"/>
      <c r="E23" s="160">
        <v>2276.0100000000002</v>
      </c>
      <c r="F23" s="161"/>
    </row>
    <row r="24" spans="2:6" ht="15" customHeight="1" x14ac:dyDescent="0.25">
      <c r="B24" s="14">
        <v>4</v>
      </c>
      <c r="C24" s="162" t="s">
        <v>39</v>
      </c>
      <c r="D24" s="163"/>
      <c r="E24" s="158" t="str">
        <f>$E$21</f>
        <v>PEDREIRO</v>
      </c>
      <c r="F24" s="159"/>
    </row>
    <row r="25" spans="2:6" ht="15" customHeight="1" x14ac:dyDescent="0.25">
      <c r="B25" s="14">
        <v>5</v>
      </c>
      <c r="C25" s="162" t="s">
        <v>40</v>
      </c>
      <c r="D25" s="163"/>
      <c r="E25" s="164">
        <v>45658</v>
      </c>
      <c r="F25" s="165"/>
    </row>
    <row r="26" spans="2:6" ht="15" customHeight="1" x14ac:dyDescent="0.25">
      <c r="B26" s="17" t="s">
        <v>41</v>
      </c>
      <c r="C26" s="157" t="s">
        <v>42</v>
      </c>
      <c r="D26" s="157"/>
      <c r="E26" s="157"/>
      <c r="F26" s="157"/>
    </row>
    <row r="27" spans="2:6" ht="7.5" customHeight="1" x14ac:dyDescent="0.25"/>
    <row r="28" spans="2:6" ht="15" customHeight="1" x14ac:dyDescent="0.25">
      <c r="B28" s="152" t="s">
        <v>43</v>
      </c>
      <c r="C28" s="152"/>
      <c r="D28" s="152" t="s">
        <v>44</v>
      </c>
      <c r="E28" s="152"/>
      <c r="F28" s="152"/>
    </row>
    <row r="29" spans="2:6" ht="15" customHeight="1" x14ac:dyDescent="0.25">
      <c r="B29" s="13">
        <v>1</v>
      </c>
      <c r="C29" s="152" t="s">
        <v>45</v>
      </c>
      <c r="D29" s="152"/>
      <c r="E29" s="152"/>
      <c r="F29" s="23" t="s">
        <v>46</v>
      </c>
    </row>
    <row r="30" spans="2:6" ht="15" customHeight="1" x14ac:dyDescent="0.25">
      <c r="B30" s="14" t="s">
        <v>16</v>
      </c>
      <c r="C30" s="149" t="s">
        <v>47</v>
      </c>
      <c r="D30" s="150"/>
      <c r="E30" s="151"/>
      <c r="F30" s="24">
        <f>E23</f>
        <v>2276.0100000000002</v>
      </c>
    </row>
    <row r="31" spans="2:6" ht="15" customHeight="1" x14ac:dyDescent="0.25">
      <c r="B31" s="14" t="s">
        <v>18</v>
      </c>
      <c r="C31" s="149" t="s">
        <v>48</v>
      </c>
      <c r="D31" s="150"/>
      <c r="E31" s="151"/>
      <c r="F31" s="25">
        <v>0</v>
      </c>
    </row>
    <row r="32" spans="2:6" s="26" customFormat="1" ht="15" customHeight="1" x14ac:dyDescent="0.25">
      <c r="B32" s="14" t="s">
        <v>20</v>
      </c>
      <c r="C32" s="149" t="s">
        <v>49</v>
      </c>
      <c r="D32" s="150"/>
      <c r="E32" s="151"/>
      <c r="F32" s="25">
        <v>0</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2276.0100000000002</v>
      </c>
    </row>
    <row r="38" spans="2:6" ht="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5">
        <f>$F$37*8.33%</f>
        <v>189.59163300000003</v>
      </c>
    </row>
    <row r="43" spans="2:6" ht="15" customHeight="1" x14ac:dyDescent="0.25">
      <c r="B43" s="27" t="s">
        <v>18</v>
      </c>
      <c r="C43" s="154" t="s">
        <v>65</v>
      </c>
      <c r="D43" s="155"/>
      <c r="E43" s="156"/>
      <c r="F43" s="24">
        <f>$F$37*((1/12)/3)</f>
        <v>63.222500000000004</v>
      </c>
    </row>
    <row r="44" spans="2:6" ht="15" customHeight="1" x14ac:dyDescent="0.25">
      <c r="B44" s="134" t="s">
        <v>57</v>
      </c>
      <c r="C44" s="135"/>
      <c r="D44" s="135"/>
      <c r="E44" s="136"/>
      <c r="F44" s="23">
        <f>SUM(F42:F43)</f>
        <v>252.81413300000003</v>
      </c>
    </row>
    <row r="45" spans="2:6" ht="7.5"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5">
        <f>($F$37+$F$44)*E49</f>
        <v>505.76482660000005</v>
      </c>
    </row>
    <row r="50" spans="2:10" ht="15" customHeight="1" x14ac:dyDescent="0.25">
      <c r="B50" s="14" t="s">
        <v>18</v>
      </c>
      <c r="C50" s="124" t="s">
        <v>71</v>
      </c>
      <c r="D50" s="126"/>
      <c r="E50" s="28">
        <v>2.5000000000000001E-2</v>
      </c>
      <c r="F50" s="25">
        <f t="shared" ref="F50:F56" si="0">($F$37+$F$44)*E50</f>
        <v>63.220603325000006</v>
      </c>
    </row>
    <row r="51" spans="2:10" ht="15" customHeight="1" x14ac:dyDescent="0.25">
      <c r="B51" s="14" t="s">
        <v>20</v>
      </c>
      <c r="C51" s="124" t="s">
        <v>72</v>
      </c>
      <c r="D51" s="126"/>
      <c r="E51" s="28">
        <v>0.03</v>
      </c>
      <c r="F51" s="25">
        <f t="shared" si="0"/>
        <v>75.864723990000002</v>
      </c>
    </row>
    <row r="52" spans="2:10" ht="15" customHeight="1" x14ac:dyDescent="0.25">
      <c r="B52" s="14" t="s">
        <v>23</v>
      </c>
      <c r="C52" s="124" t="s">
        <v>73</v>
      </c>
      <c r="D52" s="126"/>
      <c r="E52" s="28">
        <v>1.4999999999999999E-2</v>
      </c>
      <c r="F52" s="25">
        <f t="shared" si="0"/>
        <v>37.932361995000001</v>
      </c>
    </row>
    <row r="53" spans="2:10" ht="15" customHeight="1" x14ac:dyDescent="0.25">
      <c r="B53" s="14" t="s">
        <v>51</v>
      </c>
      <c r="C53" s="124" t="s">
        <v>74</v>
      </c>
      <c r="D53" s="126"/>
      <c r="E53" s="28">
        <v>0.01</v>
      </c>
      <c r="F53" s="25">
        <f t="shared" si="0"/>
        <v>25.288241330000002</v>
      </c>
    </row>
    <row r="54" spans="2:10" ht="15" customHeight="1" x14ac:dyDescent="0.25">
      <c r="B54" s="14" t="s">
        <v>53</v>
      </c>
      <c r="C54" s="124" t="s">
        <v>75</v>
      </c>
      <c r="D54" s="126"/>
      <c r="E54" s="28">
        <v>6.0000000000000001E-3</v>
      </c>
      <c r="F54" s="25">
        <f t="shared" si="0"/>
        <v>15.172944798000001</v>
      </c>
    </row>
    <row r="55" spans="2:10" ht="15" customHeight="1" x14ac:dyDescent="0.25">
      <c r="B55" s="14" t="s">
        <v>55</v>
      </c>
      <c r="C55" s="124" t="s">
        <v>76</v>
      </c>
      <c r="D55" s="126"/>
      <c r="E55" s="28">
        <v>2E-3</v>
      </c>
      <c r="F55" s="25">
        <f t="shared" si="0"/>
        <v>5.0576482660000002</v>
      </c>
    </row>
    <row r="56" spans="2:10" ht="15" customHeight="1" x14ac:dyDescent="0.25">
      <c r="B56" s="14" t="s">
        <v>77</v>
      </c>
      <c r="C56" s="124" t="s">
        <v>78</v>
      </c>
      <c r="D56" s="126"/>
      <c r="E56" s="28">
        <v>0.08</v>
      </c>
      <c r="F56" s="25">
        <f t="shared" si="0"/>
        <v>202.30593064000001</v>
      </c>
    </row>
    <row r="57" spans="2:10" ht="15" customHeight="1" x14ac:dyDescent="0.25">
      <c r="B57" s="134" t="s">
        <v>57</v>
      </c>
      <c r="C57" s="135"/>
      <c r="D57" s="135"/>
      <c r="E57" s="53">
        <f>SUM(E49:E56)</f>
        <v>0.36800000000000005</v>
      </c>
      <c r="F57" s="23">
        <f>SUM(F49:F56)</f>
        <v>930.60728094400008</v>
      </c>
    </row>
    <row r="58" spans="2:10" ht="7.5"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c r="G61" s="52"/>
      <c r="H61" s="52"/>
    </row>
    <row r="62" spans="2:10" ht="15" customHeight="1" x14ac:dyDescent="0.25">
      <c r="B62" s="14" t="s">
        <v>16</v>
      </c>
      <c r="C62" s="149" t="s">
        <v>82</v>
      </c>
      <c r="D62" s="150"/>
      <c r="E62" s="151"/>
      <c r="F62" s="30">
        <f>250-(250*0.2)</f>
        <v>200</v>
      </c>
    </row>
    <row r="63" spans="2:10" ht="15" customHeight="1" x14ac:dyDescent="0.25">
      <c r="B63" s="14" t="s">
        <v>18</v>
      </c>
      <c r="C63" s="149" t="s">
        <v>83</v>
      </c>
      <c r="D63" s="150"/>
      <c r="E63" s="151"/>
      <c r="F63" s="66">
        <f>(H63*2*J63)-(F30*6%)</f>
        <v>35.039399999999972</v>
      </c>
      <c r="G63" s="52" t="s">
        <v>84</v>
      </c>
      <c r="H63" s="52">
        <v>26</v>
      </c>
      <c r="I63" s="61" t="s">
        <v>85</v>
      </c>
      <c r="J63" s="62">
        <v>3.3</v>
      </c>
    </row>
    <row r="64" spans="2:10" ht="15" customHeight="1" x14ac:dyDescent="0.25">
      <c r="B64" s="14" t="s">
        <v>20</v>
      </c>
      <c r="C64" s="149" t="s">
        <v>86</v>
      </c>
      <c r="D64" s="150"/>
      <c r="E64" s="151"/>
      <c r="F64" s="30">
        <v>137.97999999999999</v>
      </c>
    </row>
    <row r="65" spans="2:6" s="26" customFormat="1" ht="15" customHeight="1" x14ac:dyDescent="0.25">
      <c r="B65" s="14" t="s">
        <v>23</v>
      </c>
      <c r="C65" s="154" t="s">
        <v>87</v>
      </c>
      <c r="D65" s="150"/>
      <c r="E65" s="151"/>
      <c r="F65" s="24">
        <v>16.13</v>
      </c>
    </row>
    <row r="66" spans="2:6" s="26" customFormat="1" ht="15" customHeight="1" x14ac:dyDescent="0.25">
      <c r="B66" s="14"/>
      <c r="C66" s="154"/>
      <c r="D66" s="150"/>
      <c r="E66" s="151"/>
      <c r="F66" s="24"/>
    </row>
    <row r="67" spans="2:6" ht="15" customHeight="1" x14ac:dyDescent="0.25">
      <c r="B67" s="134" t="s">
        <v>57</v>
      </c>
      <c r="C67" s="135"/>
      <c r="D67" s="135"/>
      <c r="E67" s="136"/>
      <c r="F67" s="23">
        <f>SUM(F62:F66)</f>
        <v>389.14939999999996</v>
      </c>
    </row>
    <row r="68" spans="2:6" ht="7.5"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5">
        <f>F44</f>
        <v>252.81413300000003</v>
      </c>
    </row>
    <row r="72" spans="2:6" ht="15" customHeight="1" x14ac:dyDescent="0.25">
      <c r="B72" s="14" t="s">
        <v>68</v>
      </c>
      <c r="C72" s="149" t="str">
        <f>C48</f>
        <v>GPS, FGTS e outras contribuições</v>
      </c>
      <c r="D72" s="150"/>
      <c r="E72" s="151"/>
      <c r="F72" s="25">
        <f>F57</f>
        <v>930.60728094400008</v>
      </c>
    </row>
    <row r="73" spans="2:6" ht="15" customHeight="1" x14ac:dyDescent="0.25">
      <c r="B73" s="14" t="s">
        <v>81</v>
      </c>
      <c r="C73" s="149" t="str">
        <f>C61</f>
        <v>Benefícios Mensais e Diários</v>
      </c>
      <c r="D73" s="150"/>
      <c r="E73" s="151"/>
      <c r="F73" s="25">
        <f>F67</f>
        <v>389.14939999999996</v>
      </c>
    </row>
    <row r="74" spans="2:6" ht="15" customHeight="1" x14ac:dyDescent="0.25">
      <c r="B74" s="134" t="s">
        <v>57</v>
      </c>
      <c r="C74" s="135"/>
      <c r="D74" s="135"/>
      <c r="E74" s="136"/>
      <c r="F74" s="23">
        <f>SUM(F71:F73)</f>
        <v>1572.5708139440001</v>
      </c>
    </row>
    <row r="75" spans="2:6" ht="7.5"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5">
        <f>0.42%*F37</f>
        <v>9.5592420000000011</v>
      </c>
    </row>
    <row r="79" spans="2:6" ht="15" customHeight="1" x14ac:dyDescent="0.25">
      <c r="B79" s="14" t="s">
        <v>18</v>
      </c>
      <c r="C79" s="149" t="s">
        <v>95</v>
      </c>
      <c r="D79" s="150"/>
      <c r="E79" s="151"/>
      <c r="F79" s="25">
        <f>0.034%*F37</f>
        <v>0.77384340000000018</v>
      </c>
    </row>
    <row r="80" spans="2:6" ht="15" customHeight="1" x14ac:dyDescent="0.25">
      <c r="B80" s="14" t="s">
        <v>20</v>
      </c>
      <c r="C80" s="149" t="s">
        <v>96</v>
      </c>
      <c r="D80" s="150"/>
      <c r="E80" s="151"/>
      <c r="F80" s="25">
        <f>0.017%*F37</f>
        <v>0.38692170000000009</v>
      </c>
    </row>
    <row r="81" spans="2:6" ht="15" customHeight="1" x14ac:dyDescent="0.25">
      <c r="B81" s="14" t="s">
        <v>23</v>
      </c>
      <c r="C81" s="149" t="s">
        <v>97</v>
      </c>
      <c r="D81" s="150"/>
      <c r="E81" s="151"/>
      <c r="F81" s="25">
        <f>1.94%*F37</f>
        <v>44.154594000000003</v>
      </c>
    </row>
    <row r="82" spans="2:6" ht="15" customHeight="1" x14ac:dyDescent="0.25">
      <c r="B82" s="14" t="s">
        <v>51</v>
      </c>
      <c r="C82" s="149" t="s">
        <v>98</v>
      </c>
      <c r="D82" s="150"/>
      <c r="E82" s="151"/>
      <c r="F82" s="25">
        <f>0.729%*F37</f>
        <v>16.5921129</v>
      </c>
    </row>
    <row r="83" spans="2:6" ht="15" customHeight="1" x14ac:dyDescent="0.25">
      <c r="B83" s="27" t="s">
        <v>53</v>
      </c>
      <c r="C83" s="149" t="s">
        <v>99</v>
      </c>
      <c r="D83" s="150"/>
      <c r="E83" s="151"/>
      <c r="F83" s="25">
        <f>0.8%*F37</f>
        <v>18.208080000000002</v>
      </c>
    </row>
    <row r="84" spans="2:6" ht="15" customHeight="1" x14ac:dyDescent="0.25">
      <c r="B84" s="134" t="s">
        <v>57</v>
      </c>
      <c r="C84" s="135"/>
      <c r="D84" s="135"/>
      <c r="E84" s="136"/>
      <c r="F84" s="23">
        <f>SUM(F78:F83)</f>
        <v>89.67479400000002</v>
      </c>
    </row>
    <row r="85" spans="2:6" ht="7.5"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210.72691500289</v>
      </c>
    </row>
    <row r="90" spans="2:6" ht="15" customHeight="1" x14ac:dyDescent="0.25">
      <c r="B90" s="14" t="s">
        <v>18</v>
      </c>
      <c r="C90" s="149" t="s">
        <v>103</v>
      </c>
      <c r="D90" s="150"/>
      <c r="E90" s="151"/>
      <c r="F90" s="24">
        <f>0.82%*(F37+F44)</f>
        <v>20.736357890599997</v>
      </c>
    </row>
    <row r="91" spans="2:6" ht="15" customHeight="1" x14ac:dyDescent="0.25">
      <c r="B91" s="14" t="s">
        <v>20</v>
      </c>
      <c r="C91" s="149" t="s">
        <v>106</v>
      </c>
      <c r="D91" s="150"/>
      <c r="E91" s="151"/>
      <c r="F91" s="24">
        <f>0.02%*(F37+F44)</f>
        <v>0.50576482659999999</v>
      </c>
    </row>
    <row r="92" spans="2:6" ht="15" customHeight="1" x14ac:dyDescent="0.25">
      <c r="B92" s="14" t="s">
        <v>23</v>
      </c>
      <c r="C92" s="149" t="s">
        <v>107</v>
      </c>
      <c r="D92" s="150"/>
      <c r="E92" s="151"/>
      <c r="F92" s="24">
        <f>0.03%*(F37+F44)</f>
        <v>0.75864723989999994</v>
      </c>
    </row>
    <row r="93" spans="2:6" ht="15" customHeight="1" x14ac:dyDescent="0.25">
      <c r="B93" s="14" t="s">
        <v>51</v>
      </c>
      <c r="C93" s="149" t="s">
        <v>108</v>
      </c>
      <c r="D93" s="150"/>
      <c r="E93" s="151"/>
      <c r="F93" s="24">
        <f>0.61%*(F37+F44)</f>
        <v>15.4258272113</v>
      </c>
    </row>
    <row r="94" spans="2:6" ht="15" customHeight="1" x14ac:dyDescent="0.25">
      <c r="B94" s="14" t="s">
        <v>53</v>
      </c>
      <c r="C94" s="149" t="s">
        <v>109</v>
      </c>
      <c r="D94" s="150"/>
      <c r="E94" s="151"/>
      <c r="F94" s="24">
        <f>1.389%*(F37+F44)</f>
        <v>35.125367207369997</v>
      </c>
    </row>
    <row r="95" spans="2:6" ht="15" customHeight="1" x14ac:dyDescent="0.25">
      <c r="B95" s="134" t="s">
        <v>57</v>
      </c>
      <c r="C95" s="135"/>
      <c r="D95" s="135"/>
      <c r="E95" s="136"/>
      <c r="F95" s="23">
        <f>SUM(F89:F94)</f>
        <v>283.27887937866001</v>
      </c>
    </row>
    <row r="96" spans="2:6" ht="7.5" customHeight="1" x14ac:dyDescent="0.25"/>
    <row r="97" spans="2:6" ht="15" customHeight="1"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283.27887937866001</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283.27887937866001</v>
      </c>
    </row>
    <row r="108" spans="2:6" ht="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EPIs'!J29</f>
        <v>113.56333333333333</v>
      </c>
    </row>
    <row r="112" spans="2:6" ht="15" customHeight="1" x14ac:dyDescent="0.25">
      <c r="B112" s="14" t="s">
        <v>18</v>
      </c>
      <c r="C112" s="124" t="s">
        <v>119</v>
      </c>
      <c r="D112" s="125"/>
      <c r="E112" s="126"/>
      <c r="F112" s="30">
        <f>Materiais!J39</f>
        <v>617.4078750000001</v>
      </c>
    </row>
    <row r="113" spans="2:8" ht="15" customHeight="1" x14ac:dyDescent="0.25">
      <c r="B113" s="14" t="s">
        <v>20</v>
      </c>
      <c r="C113" s="124" t="s">
        <v>120</v>
      </c>
      <c r="D113" s="125"/>
      <c r="E113" s="126"/>
      <c r="F113" s="30">
        <f>Equipamentos!I31</f>
        <v>75.817945000000009</v>
      </c>
      <c r="H113" s="1"/>
    </row>
    <row r="114" spans="2:8" ht="15" customHeight="1" x14ac:dyDescent="0.25">
      <c r="B114" s="27" t="s">
        <v>23</v>
      </c>
      <c r="C114" s="140" t="s">
        <v>121</v>
      </c>
      <c r="D114" s="147"/>
      <c r="E114" s="148"/>
      <c r="F114" s="31">
        <v>0</v>
      </c>
      <c r="H114" s="1"/>
    </row>
    <row r="115" spans="2:8" ht="15" customHeight="1" x14ac:dyDescent="0.25">
      <c r="B115" s="134" t="s">
        <v>57</v>
      </c>
      <c r="C115" s="135"/>
      <c r="D115" s="135"/>
      <c r="E115" s="136"/>
      <c r="F115" s="23">
        <f>SUM(F111:F114)</f>
        <v>806.78915333333339</v>
      </c>
      <c r="H115" s="1"/>
    </row>
    <row r="116" spans="2:8" ht="15" customHeight="1" x14ac:dyDescent="0.25">
      <c r="B116" s="17" t="s">
        <v>41</v>
      </c>
      <c r="C116" s="137" t="s">
        <v>122</v>
      </c>
      <c r="D116" s="138"/>
      <c r="E116" s="138"/>
      <c r="F116" s="139"/>
    </row>
    <row r="117" spans="2:8" ht="7.5" customHeight="1" x14ac:dyDescent="0.25"/>
    <row r="118" spans="2:8" ht="15" customHeight="1" x14ac:dyDescent="0.25">
      <c r="B118" s="134" t="s">
        <v>123</v>
      </c>
      <c r="C118" s="136"/>
      <c r="D118" s="134" t="s">
        <v>124</v>
      </c>
      <c r="E118" s="135"/>
      <c r="F118" s="136"/>
    </row>
    <row r="119" spans="2:8" ht="15" customHeight="1" x14ac:dyDescent="0.25">
      <c r="B119" s="13">
        <v>6</v>
      </c>
      <c r="C119" s="134" t="s">
        <v>125</v>
      </c>
      <c r="D119" s="136"/>
      <c r="E119" s="32" t="s">
        <v>69</v>
      </c>
      <c r="F119" s="23" t="s">
        <v>46</v>
      </c>
    </row>
    <row r="120" spans="2:8" ht="15" customHeight="1" x14ac:dyDescent="0.25">
      <c r="B120" s="14" t="s">
        <v>16</v>
      </c>
      <c r="C120" s="124" t="s">
        <v>126</v>
      </c>
      <c r="D120" s="126"/>
      <c r="E120" s="33">
        <v>0.06</v>
      </c>
      <c r="F120" s="24">
        <f>E120*(F139-F138)</f>
        <v>253.29206923935962</v>
      </c>
    </row>
    <row r="121" spans="2:8" ht="15" customHeight="1" x14ac:dyDescent="0.25">
      <c r="B121" s="14" t="s">
        <v>18</v>
      </c>
      <c r="C121" s="124" t="s">
        <v>127</v>
      </c>
      <c r="D121" s="126"/>
      <c r="E121" s="33">
        <v>6.7900000000000002E-2</v>
      </c>
      <c r="F121" s="24">
        <f>E121*(F139-F138+F120)</f>
        <v>303.84072319056122</v>
      </c>
    </row>
    <row r="122" spans="2:8" ht="15" customHeight="1" x14ac:dyDescent="0.25">
      <c r="B122" s="14" t="s">
        <v>20</v>
      </c>
      <c r="C122" s="124" t="s">
        <v>128</v>
      </c>
      <c r="D122" s="125"/>
      <c r="E122" s="125"/>
      <c r="F122" s="126"/>
    </row>
    <row r="123" spans="2:8" ht="15" customHeight="1" x14ac:dyDescent="0.25">
      <c r="B123" s="34"/>
      <c r="C123" s="129" t="s">
        <v>129</v>
      </c>
      <c r="D123" s="130"/>
      <c r="E123" s="33">
        <v>7.5999999999999998E-2</v>
      </c>
      <c r="F123" s="24">
        <f>((F139-F138+F120+F121)/(1-E126))*E123</f>
        <v>423.53202712675943</v>
      </c>
    </row>
    <row r="124" spans="2:8" ht="15" customHeight="1" x14ac:dyDescent="0.25">
      <c r="B124" s="34"/>
      <c r="C124" s="129" t="s">
        <v>130</v>
      </c>
      <c r="D124" s="130"/>
      <c r="E124" s="33">
        <v>1.6500000000000001E-2</v>
      </c>
      <c r="F124" s="24">
        <f>((F139-F138+F120+F121)/(1-E126))*E124</f>
        <v>91.951032205151719</v>
      </c>
    </row>
    <row r="125" spans="2:8" ht="15" customHeight="1" x14ac:dyDescent="0.25">
      <c r="B125" s="34"/>
      <c r="C125" s="129" t="s">
        <v>131</v>
      </c>
      <c r="D125" s="130"/>
      <c r="E125" s="33">
        <v>0.05</v>
      </c>
      <c r="F125" s="24">
        <f>((F139-F138+F120+F121)/(1-E126))*E125</f>
        <v>278.63949153076277</v>
      </c>
    </row>
    <row r="126" spans="2:8" ht="15" customHeight="1" x14ac:dyDescent="0.25">
      <c r="B126" s="131" t="s">
        <v>132</v>
      </c>
      <c r="C126" s="132"/>
      <c r="D126" s="133"/>
      <c r="E126" s="35">
        <f>SUM(E123:E125)</f>
        <v>0.14250000000000002</v>
      </c>
      <c r="F126" s="23">
        <f>SUM(F123:F125)+0.01</f>
        <v>794.13255086267395</v>
      </c>
    </row>
    <row r="127" spans="2:8" ht="15" customHeight="1" x14ac:dyDescent="0.25">
      <c r="B127" s="134" t="s">
        <v>57</v>
      </c>
      <c r="C127" s="135"/>
      <c r="D127" s="136"/>
      <c r="E127" s="35">
        <f>SUM(E120:E121)+E126</f>
        <v>0.27040000000000003</v>
      </c>
      <c r="F127" s="36">
        <f>SUM(F120:F121)+SUM(F123:F125)</f>
        <v>1351.2553432925947</v>
      </c>
    </row>
    <row r="128" spans="2:8" ht="15" customHeight="1" x14ac:dyDescent="0.25">
      <c r="B128" s="37" t="s">
        <v>133</v>
      </c>
      <c r="C128" s="137" t="s">
        <v>134</v>
      </c>
      <c r="D128" s="138"/>
      <c r="E128" s="138"/>
      <c r="F128" s="139"/>
    </row>
    <row r="129" spans="2:6" ht="15" customHeight="1" x14ac:dyDescent="0.25">
      <c r="B129" s="37" t="s">
        <v>135</v>
      </c>
      <c r="C129" s="137" t="s">
        <v>136</v>
      </c>
      <c r="D129" s="138"/>
      <c r="E129" s="138"/>
      <c r="F129" s="139"/>
    </row>
    <row r="130" spans="2:6" ht="25.5" customHeight="1" x14ac:dyDescent="0.25">
      <c r="B130" s="37" t="s">
        <v>137</v>
      </c>
      <c r="C130" s="141" t="s">
        <v>138</v>
      </c>
      <c r="D130" s="142"/>
      <c r="E130" s="142"/>
      <c r="F130" s="143"/>
    </row>
    <row r="131" spans="2:6" ht="7.5" customHeight="1" x14ac:dyDescent="0.25"/>
    <row r="132" spans="2:6" ht="15" customHeight="1" x14ac:dyDescent="0.25">
      <c r="B132" s="134" t="s">
        <v>139</v>
      </c>
      <c r="C132" s="135"/>
      <c r="D132" s="135"/>
      <c r="E132" s="135"/>
      <c r="F132" s="136"/>
    </row>
    <row r="133" spans="2:6" ht="15" customHeight="1" x14ac:dyDescent="0.25">
      <c r="B133" s="144" t="s">
        <v>140</v>
      </c>
      <c r="C133" s="145"/>
      <c r="D133" s="145"/>
      <c r="E133" s="146"/>
      <c r="F133" s="38" t="s">
        <v>141</v>
      </c>
    </row>
    <row r="134" spans="2:6" ht="15" customHeight="1" x14ac:dyDescent="0.25">
      <c r="B134" s="14" t="s">
        <v>16</v>
      </c>
      <c r="C134" s="124" t="s">
        <v>142</v>
      </c>
      <c r="D134" s="125"/>
      <c r="E134" s="126"/>
      <c r="F134" s="25">
        <f>F37</f>
        <v>2276.0100000000002</v>
      </c>
    </row>
    <row r="135" spans="2:6" ht="15" customHeight="1" x14ac:dyDescent="0.25">
      <c r="B135" s="14" t="s">
        <v>18</v>
      </c>
      <c r="C135" s="124" t="s">
        <v>143</v>
      </c>
      <c r="D135" s="125"/>
      <c r="E135" s="126"/>
      <c r="F135" s="25">
        <f>F74</f>
        <v>1572.5708139440001</v>
      </c>
    </row>
    <row r="136" spans="2:6" ht="15" customHeight="1" x14ac:dyDescent="0.25">
      <c r="B136" s="14" t="s">
        <v>20</v>
      </c>
      <c r="C136" s="124" t="s">
        <v>144</v>
      </c>
      <c r="D136" s="125"/>
      <c r="E136" s="126"/>
      <c r="F136" s="25">
        <f>F84</f>
        <v>89.67479400000002</v>
      </c>
    </row>
    <row r="137" spans="2:6" ht="15" customHeight="1" x14ac:dyDescent="0.25">
      <c r="B137" s="14" t="s">
        <v>23</v>
      </c>
      <c r="C137" s="124" t="s">
        <v>145</v>
      </c>
      <c r="D137" s="125"/>
      <c r="E137" s="126"/>
      <c r="F137" s="25">
        <f>F107</f>
        <v>283.27887937866001</v>
      </c>
    </row>
    <row r="138" spans="2:6" ht="15" customHeight="1" x14ac:dyDescent="0.25">
      <c r="B138" s="14" t="s">
        <v>51</v>
      </c>
      <c r="C138" s="140" t="s">
        <v>146</v>
      </c>
      <c r="D138" s="125"/>
      <c r="E138" s="126"/>
      <c r="F138" s="25">
        <f>F115</f>
        <v>806.78915333333339</v>
      </c>
    </row>
    <row r="139" spans="2:6" ht="15" customHeight="1" x14ac:dyDescent="0.25">
      <c r="B139" s="134" t="s">
        <v>147</v>
      </c>
      <c r="C139" s="135"/>
      <c r="D139" s="135"/>
      <c r="E139" s="136"/>
      <c r="F139" s="39">
        <f>SUM(F134:F138)</f>
        <v>5028.3236406559936</v>
      </c>
    </row>
    <row r="140" spans="2:6" ht="15" customHeight="1" x14ac:dyDescent="0.25">
      <c r="B140" s="14" t="s">
        <v>53</v>
      </c>
      <c r="C140" s="124" t="s">
        <v>148</v>
      </c>
      <c r="D140" s="125"/>
      <c r="E140" s="126"/>
      <c r="F140" s="25">
        <f>F127</f>
        <v>1351.2553432925947</v>
      </c>
    </row>
    <row r="141" spans="2:6" ht="15" customHeight="1" x14ac:dyDescent="0.25">
      <c r="B141" s="134" t="s">
        <v>149</v>
      </c>
      <c r="C141" s="135"/>
      <c r="D141" s="135"/>
      <c r="E141" s="136"/>
      <c r="F141" s="39">
        <f>SUM(F139:F140)</f>
        <v>6379.5789839485878</v>
      </c>
    </row>
    <row r="143" spans="2:6" ht="15" customHeight="1" x14ac:dyDescent="0.25">
      <c r="B143" s="127" t="s">
        <v>150</v>
      </c>
      <c r="C143" s="128"/>
      <c r="D143" s="128"/>
      <c r="E143" s="128"/>
      <c r="F143" s="128"/>
    </row>
    <row r="144" spans="2:6" ht="15" customHeight="1" x14ac:dyDescent="0.25">
      <c r="B144" s="128"/>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30" customHeight="1" x14ac:dyDescent="0.25">
      <c r="B148" s="128"/>
      <c r="C148" s="128"/>
      <c r="D148" s="128"/>
      <c r="E148" s="128"/>
      <c r="F148" s="128"/>
    </row>
  </sheetData>
  <mergeCells count="154">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2:E32"/>
    <mergeCell ref="C33:E33"/>
    <mergeCell ref="C34:E34"/>
    <mergeCell ref="C35:E35"/>
    <mergeCell ref="C36:E36"/>
    <mergeCell ref="B37:E37"/>
    <mergeCell ref="C26:F26"/>
    <mergeCell ref="B28:C28"/>
    <mergeCell ref="D28:F28"/>
    <mergeCell ref="C29:E29"/>
    <mergeCell ref="C30:E30"/>
    <mergeCell ref="C31:E31"/>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2:E62"/>
    <mergeCell ref="C63:E63"/>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34:E134"/>
    <mergeCell ref="C111:E111"/>
    <mergeCell ref="C112:E112"/>
    <mergeCell ref="C113:E113"/>
    <mergeCell ref="C114:E114"/>
    <mergeCell ref="B115:E115"/>
    <mergeCell ref="C116:F116"/>
    <mergeCell ref="C105:E105"/>
    <mergeCell ref="C106:E106"/>
    <mergeCell ref="B107:E107"/>
    <mergeCell ref="B109:C109"/>
    <mergeCell ref="D109:F109"/>
    <mergeCell ref="C110:E110"/>
    <mergeCell ref="C135:E135"/>
    <mergeCell ref="B143:F148"/>
    <mergeCell ref="C123:D123"/>
    <mergeCell ref="C124:D124"/>
    <mergeCell ref="C125:D125"/>
    <mergeCell ref="B126:D126"/>
    <mergeCell ref="B127:D127"/>
    <mergeCell ref="C128:F128"/>
    <mergeCell ref="B118:C118"/>
    <mergeCell ref="D118:F118"/>
    <mergeCell ref="C119:D119"/>
    <mergeCell ref="C120:D120"/>
    <mergeCell ref="C121:D121"/>
    <mergeCell ref="C122:F122"/>
    <mergeCell ref="C136:E136"/>
    <mergeCell ref="C137:E137"/>
    <mergeCell ref="C138:E138"/>
    <mergeCell ref="B139:E139"/>
    <mergeCell ref="C140:E140"/>
    <mergeCell ref="B141:E141"/>
    <mergeCell ref="C129:F129"/>
    <mergeCell ref="C130:F130"/>
    <mergeCell ref="B132:F132"/>
    <mergeCell ref="B133:E133"/>
  </mergeCells>
  <pageMargins left="0.23622047244094491" right="0.23622047244094491" top="1.2" bottom="0.74803149606299213" header="0.16" footer="0.16"/>
  <pageSetup paperSize="9" fitToHeight="0" orientation="portrait" r:id="rId1"/>
  <rowBreaks count="3" manualBreakCount="3">
    <brk id="38" max="5" man="1"/>
    <brk id="85" max="5" man="1"/>
    <brk id="11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6118D-4CDB-4713-B8C5-C44BD78601D8}">
  <sheetPr>
    <pageSetUpPr fitToPage="1"/>
  </sheetPr>
  <dimension ref="A1:J149"/>
  <sheetViews>
    <sheetView showGridLines="0" view="pageBreakPreview" zoomScale="115"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1.7109375" style="8" customWidth="1"/>
    <col min="6" max="6" width="13.28515625" style="9" customWidth="1"/>
    <col min="7" max="7" width="11.42578125" style="4" customWidth="1"/>
    <col min="8" max="8" width="12.7109375" style="4" bestFit="1" customWidth="1"/>
    <col min="9" max="16384" width="9.140625" style="4"/>
  </cols>
  <sheetData>
    <row r="1" spans="2:6" ht="15" customHeight="1" x14ac:dyDescent="0.25">
      <c r="B1" s="6"/>
    </row>
    <row r="2" spans="2:6" s="12" customFormat="1" ht="15" customHeight="1" x14ac:dyDescent="0.25">
      <c r="B2" s="10" t="s">
        <v>0</v>
      </c>
      <c r="C2" s="11" t="s">
        <v>1</v>
      </c>
      <c r="D2" s="10" t="s">
        <v>2</v>
      </c>
      <c r="E2" s="175" t="s">
        <v>3</v>
      </c>
      <c r="F2" s="175"/>
    </row>
    <row r="3" spans="2:6" ht="21" x14ac:dyDescent="0.25">
      <c r="B3" s="176"/>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82" t="s">
        <v>26</v>
      </c>
      <c r="C15" s="182"/>
      <c r="D15" s="20" t="s">
        <v>27</v>
      </c>
      <c r="E15" s="131" t="s">
        <v>28</v>
      </c>
      <c r="F15" s="133"/>
    </row>
    <row r="16" spans="2:6" ht="15" customHeight="1" x14ac:dyDescent="0.25">
      <c r="B16" s="166" t="s">
        <v>154</v>
      </c>
      <c r="C16" s="166"/>
      <c r="D16" s="11" t="s">
        <v>30</v>
      </c>
      <c r="E16" s="167">
        <v>2</v>
      </c>
      <c r="F16" s="167"/>
    </row>
    <row r="17" spans="2:9" ht="6.75" customHeight="1" x14ac:dyDescent="0.25"/>
    <row r="18" spans="2:9" ht="15" customHeight="1" x14ac:dyDescent="0.25">
      <c r="B18" s="152" t="s">
        <v>31</v>
      </c>
      <c r="C18" s="152"/>
      <c r="D18" s="152"/>
      <c r="E18" s="152"/>
      <c r="F18" s="152"/>
    </row>
    <row r="19" spans="2:9" ht="15" customHeight="1" x14ac:dyDescent="0.25">
      <c r="B19" s="152" t="s">
        <v>32</v>
      </c>
      <c r="C19" s="152"/>
      <c r="D19" s="152"/>
      <c r="E19" s="152"/>
      <c r="F19" s="152"/>
    </row>
    <row r="20" spans="2:9" ht="15" customHeight="1" x14ac:dyDescent="0.25">
      <c r="B20" s="168" t="s">
        <v>33</v>
      </c>
      <c r="C20" s="168"/>
      <c r="D20" s="168"/>
      <c r="E20" s="168"/>
      <c r="F20" s="168"/>
    </row>
    <row r="21" spans="2:9" ht="30.75" customHeight="1" x14ac:dyDescent="0.25">
      <c r="B21" s="14">
        <v>1</v>
      </c>
      <c r="C21" s="162" t="s">
        <v>34</v>
      </c>
      <c r="D21" s="163"/>
      <c r="E21" s="158" t="s">
        <v>155</v>
      </c>
      <c r="F21" s="159"/>
    </row>
    <row r="22" spans="2:9" ht="15" customHeight="1" x14ac:dyDescent="0.25">
      <c r="B22" s="14">
        <v>2</v>
      </c>
      <c r="C22" s="21" t="s">
        <v>36</v>
      </c>
      <c r="D22" s="22"/>
      <c r="E22" s="158" t="s">
        <v>156</v>
      </c>
      <c r="F22" s="159"/>
    </row>
    <row r="23" spans="2:9" ht="15" customHeight="1" x14ac:dyDescent="0.25">
      <c r="B23" s="14">
        <v>3</v>
      </c>
      <c r="C23" s="124" t="s">
        <v>38</v>
      </c>
      <c r="D23" s="126"/>
      <c r="E23" s="160">
        <v>2276.0100000000002</v>
      </c>
      <c r="F23" s="161"/>
    </row>
    <row r="24" spans="2:9" ht="29.25" customHeight="1" x14ac:dyDescent="0.25">
      <c r="B24" s="14">
        <v>4</v>
      </c>
      <c r="C24" s="124" t="s">
        <v>39</v>
      </c>
      <c r="D24" s="126"/>
      <c r="E24" s="158" t="str">
        <f>$E$21</f>
        <v>AUX. DE MANUTENÇÃO PREDIAL</v>
      </c>
      <c r="F24" s="159"/>
    </row>
    <row r="25" spans="2:9" ht="15" customHeight="1" x14ac:dyDescent="0.25">
      <c r="B25" s="14">
        <v>5</v>
      </c>
      <c r="C25" s="162" t="s">
        <v>40</v>
      </c>
      <c r="D25" s="163"/>
      <c r="E25" s="164">
        <v>45658</v>
      </c>
      <c r="F25" s="165"/>
    </row>
    <row r="26" spans="2:9" ht="15" customHeight="1" x14ac:dyDescent="0.25">
      <c r="B26" s="17" t="s">
        <v>41</v>
      </c>
      <c r="C26" s="157" t="s">
        <v>42</v>
      </c>
      <c r="D26" s="157"/>
      <c r="E26" s="157"/>
      <c r="F26" s="157"/>
    </row>
    <row r="27" spans="2:9" ht="7.5" customHeight="1" x14ac:dyDescent="0.25"/>
    <row r="28" spans="2:9" ht="15" customHeight="1" x14ac:dyDescent="0.25">
      <c r="B28" s="152" t="s">
        <v>43</v>
      </c>
      <c r="C28" s="152"/>
      <c r="D28" s="152" t="s">
        <v>44</v>
      </c>
      <c r="E28" s="152"/>
      <c r="F28" s="152"/>
    </row>
    <row r="29" spans="2:9" ht="15" customHeight="1" x14ac:dyDescent="0.25">
      <c r="B29" s="13">
        <v>1</v>
      </c>
      <c r="C29" s="152" t="s">
        <v>45</v>
      </c>
      <c r="D29" s="152"/>
      <c r="E29" s="152"/>
      <c r="F29" s="23" t="s">
        <v>46</v>
      </c>
    </row>
    <row r="30" spans="2:9" ht="15" customHeight="1" x14ac:dyDescent="0.25">
      <c r="B30" s="14" t="s">
        <v>16</v>
      </c>
      <c r="C30" s="149" t="s">
        <v>47</v>
      </c>
      <c r="D30" s="150"/>
      <c r="E30" s="151"/>
      <c r="F30" s="24">
        <f>E23</f>
        <v>2276.0100000000002</v>
      </c>
    </row>
    <row r="31" spans="2:9" ht="15" customHeight="1" x14ac:dyDescent="0.25">
      <c r="B31" s="14" t="s">
        <v>18</v>
      </c>
      <c r="C31" s="149" t="s">
        <v>48</v>
      </c>
      <c r="D31" s="150"/>
      <c r="E31" s="151"/>
      <c r="F31" s="24">
        <v>0</v>
      </c>
    </row>
    <row r="32" spans="2:9" s="26" customFormat="1" x14ac:dyDescent="0.25">
      <c r="B32" s="14" t="s">
        <v>20</v>
      </c>
      <c r="C32" s="154" t="s">
        <v>260</v>
      </c>
      <c r="D32" s="155"/>
      <c r="E32" s="58">
        <v>0.2</v>
      </c>
      <c r="F32" s="24">
        <f>E32*H32</f>
        <v>303.60000000000002</v>
      </c>
      <c r="G32" s="60" t="s">
        <v>157</v>
      </c>
      <c r="H32" s="59">
        <v>1518</v>
      </c>
      <c r="I32" s="4" t="s">
        <v>158</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2579.61</v>
      </c>
    </row>
    <row r="38" spans="2:6" ht="6.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5">
        <f>$F$37*8.33%</f>
        <v>214.88151300000001</v>
      </c>
    </row>
    <row r="43" spans="2:6" ht="15" customHeight="1" x14ac:dyDescent="0.25">
      <c r="B43" s="27" t="s">
        <v>18</v>
      </c>
      <c r="C43" s="154" t="s">
        <v>65</v>
      </c>
      <c r="D43" s="155"/>
      <c r="E43" s="156"/>
      <c r="F43" s="24">
        <f>$F$37*((1/12)/3)</f>
        <v>71.655833333333334</v>
      </c>
    </row>
    <row r="44" spans="2:6" ht="15" customHeight="1" x14ac:dyDescent="0.25">
      <c r="B44" s="134" t="s">
        <v>57</v>
      </c>
      <c r="C44" s="135"/>
      <c r="D44" s="135"/>
      <c r="E44" s="136"/>
      <c r="F44" s="23">
        <f>SUM(F42:F43)</f>
        <v>286.53734633333335</v>
      </c>
    </row>
    <row r="45" spans="2:6" ht="9"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5">
        <f>($F$37+$F$44)*E49</f>
        <v>573.2294692666668</v>
      </c>
    </row>
    <row r="50" spans="2:10" ht="15" customHeight="1" x14ac:dyDescent="0.25">
      <c r="B50" s="14" t="s">
        <v>18</v>
      </c>
      <c r="C50" s="124" t="s">
        <v>71</v>
      </c>
      <c r="D50" s="126"/>
      <c r="E50" s="28">
        <v>2.5000000000000001E-2</v>
      </c>
      <c r="F50" s="25">
        <f t="shared" ref="F50:F56" si="0">($F$37+$F$44)*E50</f>
        <v>71.65368365833335</v>
      </c>
    </row>
    <row r="51" spans="2:10" ht="15" customHeight="1" x14ac:dyDescent="0.25">
      <c r="B51" s="14" t="s">
        <v>20</v>
      </c>
      <c r="C51" s="124" t="s">
        <v>72</v>
      </c>
      <c r="D51" s="126"/>
      <c r="E51" s="29">
        <v>0.03</v>
      </c>
      <c r="F51" s="25">
        <f>($F$37+$F$44)*E51</f>
        <v>85.984420390000011</v>
      </c>
    </row>
    <row r="52" spans="2:10" ht="15" customHeight="1" x14ac:dyDescent="0.25">
      <c r="B52" s="14" t="s">
        <v>23</v>
      </c>
      <c r="C52" s="124" t="s">
        <v>73</v>
      </c>
      <c r="D52" s="126"/>
      <c r="E52" s="28">
        <v>1.4999999999999999E-2</v>
      </c>
      <c r="F52" s="25">
        <f t="shared" si="0"/>
        <v>42.992210195000006</v>
      </c>
    </row>
    <row r="53" spans="2:10" ht="15" customHeight="1" x14ac:dyDescent="0.25">
      <c r="B53" s="14" t="s">
        <v>51</v>
      </c>
      <c r="C53" s="124" t="s">
        <v>74</v>
      </c>
      <c r="D53" s="126"/>
      <c r="E53" s="28">
        <v>0.01</v>
      </c>
      <c r="F53" s="25">
        <f t="shared" si="0"/>
        <v>28.661473463333337</v>
      </c>
    </row>
    <row r="54" spans="2:10" ht="15" customHeight="1" x14ac:dyDescent="0.25">
      <c r="B54" s="14" t="s">
        <v>53</v>
      </c>
      <c r="C54" s="124" t="s">
        <v>75</v>
      </c>
      <c r="D54" s="126"/>
      <c r="E54" s="28">
        <v>6.0000000000000001E-3</v>
      </c>
      <c r="F54" s="25">
        <f t="shared" si="0"/>
        <v>17.196884078000004</v>
      </c>
    </row>
    <row r="55" spans="2:10" ht="15" customHeight="1" x14ac:dyDescent="0.25">
      <c r="B55" s="14" t="s">
        <v>55</v>
      </c>
      <c r="C55" s="124" t="s">
        <v>76</v>
      </c>
      <c r="D55" s="126"/>
      <c r="E55" s="28">
        <v>2E-3</v>
      </c>
      <c r="F55" s="25">
        <f t="shared" si="0"/>
        <v>5.7322946926666676</v>
      </c>
    </row>
    <row r="56" spans="2:10" ht="15" customHeight="1" x14ac:dyDescent="0.25">
      <c r="B56" s="14" t="s">
        <v>77</v>
      </c>
      <c r="C56" s="124" t="s">
        <v>78</v>
      </c>
      <c r="D56" s="126"/>
      <c r="E56" s="28">
        <v>0.08</v>
      </c>
      <c r="F56" s="25">
        <f t="shared" si="0"/>
        <v>229.2917877066667</v>
      </c>
    </row>
    <row r="57" spans="2:10" ht="15" customHeight="1" x14ac:dyDescent="0.25">
      <c r="B57" s="134" t="s">
        <v>57</v>
      </c>
      <c r="C57" s="135"/>
      <c r="D57" s="135"/>
      <c r="E57" s="53">
        <f>SUM(E49:E56)</f>
        <v>0.36800000000000005</v>
      </c>
      <c r="F57" s="23">
        <f>SUM(F49:F56)</f>
        <v>1054.7422234506666</v>
      </c>
    </row>
    <row r="58" spans="2:10" ht="7.5"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c r="G61" s="52"/>
      <c r="H61" s="52"/>
    </row>
    <row r="62" spans="2:10" ht="15" customHeight="1" x14ac:dyDescent="0.25">
      <c r="B62" s="14" t="s">
        <v>16</v>
      </c>
      <c r="C62" s="149" t="s">
        <v>82</v>
      </c>
      <c r="D62" s="150"/>
      <c r="E62" s="151"/>
      <c r="F62" s="30">
        <f>250-(250*0.2)</f>
        <v>200</v>
      </c>
    </row>
    <row r="63" spans="2:10" ht="30.75" customHeight="1" x14ac:dyDescent="0.25">
      <c r="B63" s="14" t="s">
        <v>18</v>
      </c>
      <c r="C63" s="154" t="s">
        <v>83</v>
      </c>
      <c r="D63" s="155"/>
      <c r="E63" s="156"/>
      <c r="F63" s="66">
        <f>(H63*2*J63)-(F30*6%)</f>
        <v>35.039399999999972</v>
      </c>
      <c r="G63" s="52" t="s">
        <v>84</v>
      </c>
      <c r="H63" s="52">
        <v>26</v>
      </c>
      <c r="I63" s="61" t="s">
        <v>85</v>
      </c>
      <c r="J63" s="62">
        <v>3.3</v>
      </c>
    </row>
    <row r="64" spans="2:10" s="26" customFormat="1" ht="15" customHeight="1" x14ac:dyDescent="0.25">
      <c r="B64" s="14" t="s">
        <v>20</v>
      </c>
      <c r="C64" s="149" t="s">
        <v>86</v>
      </c>
      <c r="D64" s="150"/>
      <c r="E64" s="151"/>
      <c r="F64" s="30">
        <v>137.97999999999999</v>
      </c>
      <c r="G64" s="4"/>
      <c r="H64" s="4"/>
      <c r="I64" s="4"/>
      <c r="J64" s="4"/>
    </row>
    <row r="65" spans="2:6" s="26" customFormat="1" ht="15" customHeight="1" x14ac:dyDescent="0.25">
      <c r="B65" s="14" t="s">
        <v>23</v>
      </c>
      <c r="C65" s="154" t="s">
        <v>87</v>
      </c>
      <c r="D65" s="150"/>
      <c r="E65" s="151"/>
      <c r="F65" s="24">
        <v>16.13</v>
      </c>
    </row>
    <row r="66" spans="2:6" s="26" customFormat="1" ht="15" customHeight="1" x14ac:dyDescent="0.25">
      <c r="B66" s="17"/>
      <c r="C66" s="154"/>
      <c r="D66" s="150"/>
      <c r="E66" s="151"/>
      <c r="F66" s="24"/>
    </row>
    <row r="67" spans="2:6" ht="15" customHeight="1" x14ac:dyDescent="0.25">
      <c r="B67" s="134" t="s">
        <v>57</v>
      </c>
      <c r="C67" s="135"/>
      <c r="D67" s="135"/>
      <c r="E67" s="136"/>
      <c r="F67" s="23">
        <f>SUM(F62:F66)</f>
        <v>389.14939999999996</v>
      </c>
    </row>
    <row r="68" spans="2:6" ht="9"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5">
        <f>F44</f>
        <v>286.53734633333335</v>
      </c>
    </row>
    <row r="72" spans="2:6" ht="15" customHeight="1" x14ac:dyDescent="0.25">
      <c r="B72" s="14" t="s">
        <v>68</v>
      </c>
      <c r="C72" s="149" t="str">
        <f>C48</f>
        <v>GPS, FGTS e outras contribuições</v>
      </c>
      <c r="D72" s="150"/>
      <c r="E72" s="151"/>
      <c r="F72" s="25">
        <f>F57</f>
        <v>1054.7422234506666</v>
      </c>
    </row>
    <row r="73" spans="2:6" ht="15" customHeight="1" x14ac:dyDescent="0.25">
      <c r="B73" s="14" t="s">
        <v>81</v>
      </c>
      <c r="C73" s="149" t="str">
        <f>C61</f>
        <v>Benefícios Mensais e Diários</v>
      </c>
      <c r="D73" s="150"/>
      <c r="E73" s="151"/>
      <c r="F73" s="25">
        <f>F67</f>
        <v>389.14939999999996</v>
      </c>
    </row>
    <row r="74" spans="2:6" ht="15" customHeight="1" x14ac:dyDescent="0.25">
      <c r="B74" s="134" t="s">
        <v>57</v>
      </c>
      <c r="C74" s="135"/>
      <c r="D74" s="135"/>
      <c r="E74" s="136"/>
      <c r="F74" s="23">
        <f>SUM(F71:F73)</f>
        <v>1730.4289697839999</v>
      </c>
    </row>
    <row r="75" spans="2:6" ht="6.75"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5">
        <f>0.42%*F37</f>
        <v>10.834362</v>
      </c>
    </row>
    <row r="79" spans="2:6" ht="15" customHeight="1" x14ac:dyDescent="0.25">
      <c r="B79" s="14" t="s">
        <v>18</v>
      </c>
      <c r="C79" s="149" t="s">
        <v>95</v>
      </c>
      <c r="D79" s="150"/>
      <c r="E79" s="151"/>
      <c r="F79" s="25">
        <f>0.034%*F37</f>
        <v>0.87706740000000005</v>
      </c>
    </row>
    <row r="80" spans="2:6" ht="15" customHeight="1" x14ac:dyDescent="0.25">
      <c r="B80" s="14" t="s">
        <v>20</v>
      </c>
      <c r="C80" s="149" t="s">
        <v>96</v>
      </c>
      <c r="D80" s="150"/>
      <c r="E80" s="151"/>
      <c r="F80" s="25">
        <f>0.017%*F37</f>
        <v>0.43853370000000003</v>
      </c>
    </row>
    <row r="81" spans="2:6" ht="15" customHeight="1" x14ac:dyDescent="0.25">
      <c r="B81" s="14" t="s">
        <v>23</v>
      </c>
      <c r="C81" s="149" t="s">
        <v>97</v>
      </c>
      <c r="D81" s="150"/>
      <c r="E81" s="151"/>
      <c r="F81" s="25">
        <f>1.94%*F37</f>
        <v>50.044434000000003</v>
      </c>
    </row>
    <row r="82" spans="2:6" ht="15" customHeight="1" x14ac:dyDescent="0.25">
      <c r="B82" s="14" t="s">
        <v>51</v>
      </c>
      <c r="C82" s="149" t="s">
        <v>98</v>
      </c>
      <c r="D82" s="150"/>
      <c r="E82" s="151"/>
      <c r="F82" s="25">
        <f>0.729%*F37</f>
        <v>18.8053569</v>
      </c>
    </row>
    <row r="83" spans="2:6" ht="15" customHeight="1" x14ac:dyDescent="0.25">
      <c r="B83" s="27" t="s">
        <v>53</v>
      </c>
      <c r="C83" s="149" t="s">
        <v>99</v>
      </c>
      <c r="D83" s="150"/>
      <c r="E83" s="151"/>
      <c r="F83" s="25">
        <f>0.8%*F37</f>
        <v>20.636880000000001</v>
      </c>
    </row>
    <row r="84" spans="2:6" ht="15" customHeight="1" x14ac:dyDescent="0.25">
      <c r="B84" s="134" t="s">
        <v>57</v>
      </c>
      <c r="C84" s="135"/>
      <c r="D84" s="135"/>
      <c r="E84" s="136"/>
      <c r="F84" s="23">
        <f>SUM(F78:F83)</f>
        <v>101.636634</v>
      </c>
    </row>
    <row r="85" spans="2:6" ht="6"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238.8360583699567</v>
      </c>
    </row>
    <row r="90" spans="2:6" ht="15" customHeight="1" x14ac:dyDescent="0.25">
      <c r="B90" s="14" t="s">
        <v>18</v>
      </c>
      <c r="C90" s="149" t="s">
        <v>103</v>
      </c>
      <c r="D90" s="150"/>
      <c r="E90" s="151"/>
      <c r="F90" s="24">
        <f>0.82%*(F37+F44)</f>
        <v>23.502408239933334</v>
      </c>
    </row>
    <row r="91" spans="2:6" ht="15" customHeight="1" x14ac:dyDescent="0.25">
      <c r="B91" s="14" t="s">
        <v>20</v>
      </c>
      <c r="C91" s="149" t="s">
        <v>106</v>
      </c>
      <c r="D91" s="150"/>
      <c r="E91" s="151"/>
      <c r="F91" s="24">
        <f>0.02%*(F37+F44)</f>
        <v>0.57322946926666674</v>
      </c>
    </row>
    <row r="92" spans="2:6" ht="15" customHeight="1" x14ac:dyDescent="0.25">
      <c r="B92" s="14" t="s">
        <v>23</v>
      </c>
      <c r="C92" s="149" t="s">
        <v>107</v>
      </c>
      <c r="D92" s="150"/>
      <c r="E92" s="151"/>
      <c r="F92" s="24">
        <f>0.03%*(F37+F44)</f>
        <v>0.85984420390000005</v>
      </c>
    </row>
    <row r="93" spans="2:6" ht="15" customHeight="1" x14ac:dyDescent="0.25">
      <c r="B93" s="14" t="s">
        <v>51</v>
      </c>
      <c r="C93" s="149" t="s">
        <v>108</v>
      </c>
      <c r="D93" s="150"/>
      <c r="E93" s="151"/>
      <c r="F93" s="24">
        <f>0.61%*(F37+F44)</f>
        <v>17.483498812633332</v>
      </c>
    </row>
    <row r="94" spans="2:6" ht="15" customHeight="1" x14ac:dyDescent="0.25">
      <c r="B94" s="14" t="s">
        <v>53</v>
      </c>
      <c r="C94" s="149" t="s">
        <v>109</v>
      </c>
      <c r="D94" s="150"/>
      <c r="E94" s="151"/>
      <c r="F94" s="24">
        <f>1.389%*(F37+F44)</f>
        <v>39.810786640570001</v>
      </c>
    </row>
    <row r="95" spans="2:6" ht="15" customHeight="1" x14ac:dyDescent="0.25">
      <c r="B95" s="134" t="s">
        <v>57</v>
      </c>
      <c r="C95" s="135"/>
      <c r="D95" s="135"/>
      <c r="E95" s="136"/>
      <c r="F95" s="23">
        <f>SUM(F89:F94)</f>
        <v>321.06582573626008</v>
      </c>
    </row>
    <row r="96" spans="2:6" ht="7.5" customHeight="1" x14ac:dyDescent="0.25"/>
    <row r="97" spans="2:6" ht="15" customHeight="1"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321.06582573626008</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321.06582573626008</v>
      </c>
    </row>
    <row r="108" spans="2:6" ht="6.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EPIs'!J46</f>
        <v>116.90166666666666</v>
      </c>
    </row>
    <row r="112" spans="2:6" ht="15" customHeight="1" x14ac:dyDescent="0.25">
      <c r="B112" s="14" t="s">
        <v>18</v>
      </c>
      <c r="C112" s="124" t="s">
        <v>119</v>
      </c>
      <c r="D112" s="125"/>
      <c r="E112" s="126"/>
      <c r="F112" s="30">
        <f>Materiais!J96</f>
        <v>1318.3268708333328</v>
      </c>
    </row>
    <row r="113" spans="2:6" ht="15" customHeight="1" x14ac:dyDescent="0.25">
      <c r="B113" s="14" t="s">
        <v>20</v>
      </c>
      <c r="C113" s="124" t="s">
        <v>120</v>
      </c>
      <c r="D113" s="125"/>
      <c r="E113" s="126"/>
      <c r="F113" s="30">
        <f>Equipamentos!I10</f>
        <v>8.7472225000000012</v>
      </c>
    </row>
    <row r="114" spans="2:6" ht="15" customHeight="1" x14ac:dyDescent="0.25">
      <c r="B114" s="27" t="s">
        <v>23</v>
      </c>
      <c r="C114" s="140" t="s">
        <v>121</v>
      </c>
      <c r="D114" s="147"/>
      <c r="E114" s="148"/>
      <c r="F114" s="31">
        <v>0</v>
      </c>
    </row>
    <row r="115" spans="2:6" ht="15" customHeight="1" x14ac:dyDescent="0.25">
      <c r="B115" s="134" t="s">
        <v>57</v>
      </c>
      <c r="C115" s="135"/>
      <c r="D115" s="135"/>
      <c r="E115" s="136"/>
      <c r="F115" s="23">
        <f>SUM(F111:F114)</f>
        <v>1443.9757599999994</v>
      </c>
    </row>
    <row r="116" spans="2:6" ht="15" customHeight="1" x14ac:dyDescent="0.25">
      <c r="B116" s="17" t="s">
        <v>41</v>
      </c>
      <c r="C116" s="137" t="s">
        <v>122</v>
      </c>
      <c r="D116" s="138"/>
      <c r="E116" s="138"/>
      <c r="F116" s="139"/>
    </row>
    <row r="117" spans="2:6" ht="6.75" customHeight="1" x14ac:dyDescent="0.25"/>
    <row r="118" spans="2:6" ht="15" customHeight="1" x14ac:dyDescent="0.25">
      <c r="B118" s="134" t="s">
        <v>123</v>
      </c>
      <c r="C118" s="136"/>
      <c r="D118" s="134" t="s">
        <v>124</v>
      </c>
      <c r="E118" s="135"/>
      <c r="F118" s="136"/>
    </row>
    <row r="119" spans="2:6" ht="15" customHeight="1" x14ac:dyDescent="0.25">
      <c r="B119" s="13">
        <v>6</v>
      </c>
      <c r="C119" s="134" t="s">
        <v>125</v>
      </c>
      <c r="D119" s="136"/>
      <c r="E119" s="32" t="s">
        <v>69</v>
      </c>
      <c r="F119" s="23" t="s">
        <v>46</v>
      </c>
    </row>
    <row r="120" spans="2:6" ht="15" customHeight="1" x14ac:dyDescent="0.25">
      <c r="B120" s="14" t="s">
        <v>16</v>
      </c>
      <c r="C120" s="124" t="s">
        <v>126</v>
      </c>
      <c r="D120" s="126"/>
      <c r="E120" s="33">
        <v>0.06</v>
      </c>
      <c r="F120" s="24">
        <f>E120*(F139-F138)</f>
        <v>283.96448577121561</v>
      </c>
    </row>
    <row r="121" spans="2:6" ht="15" customHeight="1" x14ac:dyDescent="0.25">
      <c r="B121" s="14" t="s">
        <v>18</v>
      </c>
      <c r="C121" s="124" t="s">
        <v>127</v>
      </c>
      <c r="D121" s="126"/>
      <c r="E121" s="33">
        <v>6.7900000000000002E-2</v>
      </c>
      <c r="F121" s="24">
        <f>E121*(F139-F138+F120)</f>
        <v>340.63433164829127</v>
      </c>
    </row>
    <row r="122" spans="2:6" ht="15" customHeight="1" x14ac:dyDescent="0.25">
      <c r="B122" s="14" t="s">
        <v>20</v>
      </c>
      <c r="C122" s="124" t="s">
        <v>128</v>
      </c>
      <c r="D122" s="125"/>
      <c r="E122" s="125"/>
      <c r="F122" s="126"/>
    </row>
    <row r="123" spans="2:6" ht="15" customHeight="1" x14ac:dyDescent="0.25">
      <c r="B123" s="34"/>
      <c r="C123" s="129" t="s">
        <v>129</v>
      </c>
      <c r="D123" s="130"/>
      <c r="E123" s="33">
        <v>7.5999999999999998E-2</v>
      </c>
      <c r="F123" s="24">
        <f>((F139-F138+F120+F121)/(1-E126))*E123</f>
        <v>474.8196603701719</v>
      </c>
    </row>
    <row r="124" spans="2:6" ht="15" customHeight="1" x14ac:dyDescent="0.25">
      <c r="B124" s="34"/>
      <c r="C124" s="129" t="s">
        <v>130</v>
      </c>
      <c r="D124" s="130"/>
      <c r="E124" s="33">
        <v>1.6500000000000001E-2</v>
      </c>
      <c r="F124" s="24">
        <f>((F139-F138+F120+F121)/(1-E126))*E124</f>
        <v>103.08584731720838</v>
      </c>
    </row>
    <row r="125" spans="2:6" ht="15" customHeight="1" x14ac:dyDescent="0.25">
      <c r="B125" s="34"/>
      <c r="C125" s="129" t="s">
        <v>131</v>
      </c>
      <c r="D125" s="130"/>
      <c r="E125" s="33">
        <v>0.05</v>
      </c>
      <c r="F125" s="24">
        <f>((F139-F138+F120+F121)/(1-E126))*E125</f>
        <v>312.38135550669205</v>
      </c>
    </row>
    <row r="126" spans="2:6" ht="15" customHeight="1" x14ac:dyDescent="0.25">
      <c r="B126" s="131" t="s">
        <v>132</v>
      </c>
      <c r="C126" s="132"/>
      <c r="D126" s="133"/>
      <c r="E126" s="35">
        <f>SUM(E123:E125)</f>
        <v>0.14250000000000002</v>
      </c>
      <c r="F126" s="23">
        <f>SUM(F123:F125)+0.01</f>
        <v>890.29686319407233</v>
      </c>
    </row>
    <row r="127" spans="2:6" ht="15" customHeight="1" x14ac:dyDescent="0.25">
      <c r="B127" s="134" t="s">
        <v>57</v>
      </c>
      <c r="C127" s="135"/>
      <c r="D127" s="136"/>
      <c r="E127" s="35">
        <f>SUM(E120+E121)+E126</f>
        <v>0.27040000000000003</v>
      </c>
      <c r="F127" s="36">
        <f>SUM(F120:F121)+SUM(F123:F125)</f>
        <v>1514.8856806135791</v>
      </c>
    </row>
    <row r="128" spans="2:6" ht="15" customHeight="1" x14ac:dyDescent="0.25">
      <c r="B128" s="37" t="s">
        <v>133</v>
      </c>
      <c r="C128" s="137" t="s">
        <v>134</v>
      </c>
      <c r="D128" s="138"/>
      <c r="E128" s="138"/>
      <c r="F128" s="139"/>
    </row>
    <row r="129" spans="1:8" ht="15" customHeight="1" x14ac:dyDescent="0.25">
      <c r="B129" s="37" t="s">
        <v>135</v>
      </c>
      <c r="C129" s="137" t="s">
        <v>136</v>
      </c>
      <c r="D129" s="138"/>
      <c r="E129" s="138"/>
      <c r="F129" s="139"/>
    </row>
    <row r="130" spans="1:8" ht="25.5" customHeight="1" x14ac:dyDescent="0.25">
      <c r="B130" s="37" t="s">
        <v>137</v>
      </c>
      <c r="C130" s="141" t="s">
        <v>138</v>
      </c>
      <c r="D130" s="142"/>
      <c r="E130" s="142"/>
      <c r="F130" s="143"/>
    </row>
    <row r="131" spans="1:8" ht="7.5" customHeight="1" x14ac:dyDescent="0.25"/>
    <row r="132" spans="1:8" ht="15" customHeight="1" x14ac:dyDescent="0.25">
      <c r="B132" s="134" t="s">
        <v>139</v>
      </c>
      <c r="C132" s="135"/>
      <c r="D132" s="135"/>
      <c r="E132" s="135"/>
      <c r="F132" s="136"/>
    </row>
    <row r="133" spans="1:8" ht="15" customHeight="1" x14ac:dyDescent="0.25">
      <c r="B133" s="144" t="s">
        <v>140</v>
      </c>
      <c r="C133" s="145"/>
      <c r="D133" s="145"/>
      <c r="E133" s="146"/>
      <c r="F133" s="38" t="s">
        <v>141</v>
      </c>
    </row>
    <row r="134" spans="1:8" ht="15" customHeight="1" x14ac:dyDescent="0.25">
      <c r="B134" s="14" t="s">
        <v>16</v>
      </c>
      <c r="C134" s="124" t="s">
        <v>142</v>
      </c>
      <c r="D134" s="125"/>
      <c r="E134" s="126"/>
      <c r="F134" s="25">
        <f>F37</f>
        <v>2579.61</v>
      </c>
    </row>
    <row r="135" spans="1:8" ht="15" customHeight="1" x14ac:dyDescent="0.25">
      <c r="B135" s="14" t="s">
        <v>18</v>
      </c>
      <c r="C135" s="124" t="s">
        <v>143</v>
      </c>
      <c r="D135" s="125"/>
      <c r="E135" s="126"/>
      <c r="F135" s="25">
        <f>F74</f>
        <v>1730.4289697839999</v>
      </c>
    </row>
    <row r="136" spans="1:8" ht="15" customHeight="1" x14ac:dyDescent="0.25">
      <c r="B136" s="14" t="s">
        <v>20</v>
      </c>
      <c r="C136" s="124" t="s">
        <v>144</v>
      </c>
      <c r="D136" s="125"/>
      <c r="E136" s="126"/>
      <c r="F136" s="25">
        <f>F84</f>
        <v>101.636634</v>
      </c>
    </row>
    <row r="137" spans="1:8" ht="15" customHeight="1" x14ac:dyDescent="0.25">
      <c r="B137" s="14" t="s">
        <v>23</v>
      </c>
      <c r="C137" s="124" t="s">
        <v>145</v>
      </c>
      <c r="D137" s="125"/>
      <c r="E137" s="126"/>
      <c r="F137" s="25">
        <f>F107</f>
        <v>321.06582573626008</v>
      </c>
    </row>
    <row r="138" spans="1:8" ht="15" customHeight="1" x14ac:dyDescent="0.25">
      <c r="B138" s="14" t="s">
        <v>51</v>
      </c>
      <c r="C138" s="140" t="s">
        <v>146</v>
      </c>
      <c r="D138" s="125"/>
      <c r="E138" s="126"/>
      <c r="F138" s="25">
        <f>F115</f>
        <v>1443.9757599999994</v>
      </c>
    </row>
    <row r="139" spans="1:8" ht="15" customHeight="1" x14ac:dyDescent="0.25">
      <c r="B139" s="134" t="s">
        <v>147</v>
      </c>
      <c r="C139" s="135"/>
      <c r="D139" s="135"/>
      <c r="E139" s="136"/>
      <c r="F139" s="39">
        <f>SUM(F134:F138)</f>
        <v>6176.71718952026</v>
      </c>
    </row>
    <row r="140" spans="1:8" ht="15" customHeight="1" x14ac:dyDescent="0.25">
      <c r="B140" s="14" t="s">
        <v>53</v>
      </c>
      <c r="C140" s="124" t="s">
        <v>148</v>
      </c>
      <c r="D140" s="125"/>
      <c r="E140" s="126"/>
      <c r="F140" s="25">
        <f>F127</f>
        <v>1514.8856806135791</v>
      </c>
    </row>
    <row r="141" spans="1:8" ht="15" customHeight="1" x14ac:dyDescent="0.25">
      <c r="B141" s="134" t="s">
        <v>149</v>
      </c>
      <c r="C141" s="135"/>
      <c r="D141" s="135"/>
      <c r="E141" s="136"/>
      <c r="F141" s="39">
        <f>SUM(F139:F140)</f>
        <v>7691.6028701338391</v>
      </c>
    </row>
    <row r="143" spans="1:8" ht="15" customHeight="1" x14ac:dyDescent="0.25">
      <c r="A143"/>
      <c r="B143"/>
      <c r="C143"/>
      <c r="D143"/>
      <c r="E143"/>
      <c r="F143"/>
      <c r="G143"/>
      <c r="H143"/>
    </row>
    <row r="144" spans="1:8" ht="15" customHeight="1" x14ac:dyDescent="0.25">
      <c r="B144" s="127" t="s">
        <v>150</v>
      </c>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15" customHeight="1" x14ac:dyDescent="0.25">
      <c r="B148" s="128"/>
      <c r="C148" s="128"/>
      <c r="D148" s="128"/>
      <c r="E148" s="128"/>
      <c r="F148" s="128"/>
    </row>
    <row r="149" spans="2:6" ht="29.25" customHeight="1" x14ac:dyDescent="0.25">
      <c r="B149" s="128"/>
      <c r="C149" s="128"/>
      <c r="D149" s="128"/>
      <c r="E149" s="128"/>
      <c r="F149" s="128"/>
    </row>
  </sheetData>
  <mergeCells count="154">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3:E33"/>
    <mergeCell ref="C34:E34"/>
    <mergeCell ref="C35:E35"/>
    <mergeCell ref="C36:E36"/>
    <mergeCell ref="B37:E37"/>
    <mergeCell ref="C26:F26"/>
    <mergeCell ref="B28:C28"/>
    <mergeCell ref="D28:F28"/>
    <mergeCell ref="C29:E29"/>
    <mergeCell ref="C30:E30"/>
    <mergeCell ref="C31:E31"/>
    <mergeCell ref="C32:D32"/>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2:E62"/>
    <mergeCell ref="C63:E63"/>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34:E134"/>
    <mergeCell ref="C111:E111"/>
    <mergeCell ref="C112:E112"/>
    <mergeCell ref="C113:E113"/>
    <mergeCell ref="C114:E114"/>
    <mergeCell ref="B115:E115"/>
    <mergeCell ref="C116:F116"/>
    <mergeCell ref="C105:E105"/>
    <mergeCell ref="C106:E106"/>
    <mergeCell ref="B107:E107"/>
    <mergeCell ref="B109:C109"/>
    <mergeCell ref="D109:F109"/>
    <mergeCell ref="C110:E110"/>
    <mergeCell ref="C135:E135"/>
    <mergeCell ref="B144:F149"/>
    <mergeCell ref="C123:D123"/>
    <mergeCell ref="C124:D124"/>
    <mergeCell ref="C125:D125"/>
    <mergeCell ref="B126:D126"/>
    <mergeCell ref="B127:D127"/>
    <mergeCell ref="C128:F128"/>
    <mergeCell ref="B118:C118"/>
    <mergeCell ref="D118:F118"/>
    <mergeCell ref="C119:D119"/>
    <mergeCell ref="C120:D120"/>
    <mergeCell ref="C121:D121"/>
    <mergeCell ref="C122:F122"/>
    <mergeCell ref="C136:E136"/>
    <mergeCell ref="C137:E137"/>
    <mergeCell ref="C138:E138"/>
    <mergeCell ref="B139:E139"/>
    <mergeCell ref="C140:E140"/>
    <mergeCell ref="B141:E141"/>
    <mergeCell ref="C129:F129"/>
    <mergeCell ref="C130:F130"/>
    <mergeCell ref="B132:F132"/>
    <mergeCell ref="B133:E133"/>
  </mergeCells>
  <pageMargins left="0.23622047244094491" right="0.23622047244094491" top="1.28" bottom="0.74803149606299213" header="0.15748031496062992" footer="0.15748031496062992"/>
  <pageSetup paperSize="9" scale="97" fitToHeight="0" orientation="portrait" r:id="rId1"/>
  <rowBreaks count="3" manualBreakCount="3">
    <brk id="38" max="5" man="1"/>
    <brk id="75" max="5" man="1"/>
    <brk id="11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D651F-9BBC-4ED9-87C4-2803C9BA8243}">
  <sheetPr>
    <pageSetUpPr fitToPage="1"/>
  </sheetPr>
  <dimension ref="B1:J148"/>
  <sheetViews>
    <sheetView showGridLines="0" view="pageBreakPreview" zoomScale="115"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0.28515625" style="8" customWidth="1"/>
    <col min="6" max="6" width="11.7109375" style="9" customWidth="1"/>
    <col min="7" max="7" width="9.140625" style="4"/>
    <col min="8" max="8" width="3.28515625" style="4" bestFit="1" customWidth="1"/>
    <col min="9" max="16384" width="9.140625" style="4"/>
  </cols>
  <sheetData>
    <row r="1" spans="2:6" ht="15" customHeight="1" x14ac:dyDescent="0.25">
      <c r="C1" s="6"/>
    </row>
    <row r="2" spans="2:6" s="12" customFormat="1" ht="15" customHeight="1" x14ac:dyDescent="0.25">
      <c r="B2" s="10" t="s">
        <v>0</v>
      </c>
      <c r="C2" s="11" t="s">
        <v>1</v>
      </c>
      <c r="D2" s="10" t="s">
        <v>2</v>
      </c>
      <c r="E2" s="175" t="s">
        <v>3</v>
      </c>
      <c r="F2" s="175"/>
    </row>
    <row r="3" spans="2:6" ht="21" x14ac:dyDescent="0.25">
      <c r="B3" s="176"/>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82" t="s">
        <v>26</v>
      </c>
      <c r="C15" s="182"/>
      <c r="D15" s="20" t="s">
        <v>27</v>
      </c>
      <c r="E15" s="131" t="s">
        <v>28</v>
      </c>
      <c r="F15" s="133"/>
    </row>
    <row r="16" spans="2:6" ht="15" customHeight="1" x14ac:dyDescent="0.25">
      <c r="B16" s="166" t="s">
        <v>159</v>
      </c>
      <c r="C16" s="166"/>
      <c r="D16" s="11" t="s">
        <v>30</v>
      </c>
      <c r="E16" s="181">
        <v>1</v>
      </c>
      <c r="F16" s="181"/>
    </row>
    <row r="17" spans="2:8" ht="7.5" customHeight="1" x14ac:dyDescent="0.25"/>
    <row r="18" spans="2:8" ht="15" customHeight="1" x14ac:dyDescent="0.25">
      <c r="B18" s="152" t="s">
        <v>31</v>
      </c>
      <c r="C18" s="152"/>
      <c r="D18" s="152"/>
      <c r="E18" s="152"/>
      <c r="F18" s="152"/>
    </row>
    <row r="19" spans="2:8" ht="15" customHeight="1" x14ac:dyDescent="0.25">
      <c r="B19" s="152" t="s">
        <v>32</v>
      </c>
      <c r="C19" s="152"/>
      <c r="D19" s="152"/>
      <c r="E19" s="152"/>
      <c r="F19" s="152"/>
    </row>
    <row r="20" spans="2:8" ht="15" customHeight="1" x14ac:dyDescent="0.25">
      <c r="B20" s="168" t="s">
        <v>33</v>
      </c>
      <c r="C20" s="168"/>
      <c r="D20" s="168"/>
      <c r="E20" s="168"/>
      <c r="F20" s="168"/>
    </row>
    <row r="21" spans="2:8" ht="15" customHeight="1" x14ac:dyDescent="0.25">
      <c r="B21" s="14">
        <v>1</v>
      </c>
      <c r="C21" s="162" t="s">
        <v>34</v>
      </c>
      <c r="D21" s="163"/>
      <c r="E21" s="158" t="s">
        <v>159</v>
      </c>
      <c r="F21" s="159"/>
    </row>
    <row r="22" spans="2:8" ht="15" customHeight="1" x14ac:dyDescent="0.25">
      <c r="B22" s="14">
        <v>2</v>
      </c>
      <c r="C22" s="21" t="s">
        <v>36</v>
      </c>
      <c r="D22" s="22"/>
      <c r="E22" s="158" t="s">
        <v>160</v>
      </c>
      <c r="F22" s="159"/>
    </row>
    <row r="23" spans="2:8" ht="15" customHeight="1" x14ac:dyDescent="0.25">
      <c r="B23" s="14">
        <v>3</v>
      </c>
      <c r="C23" s="124" t="s">
        <v>38</v>
      </c>
      <c r="D23" s="126"/>
      <c r="E23" s="160">
        <v>2276.0100000000002</v>
      </c>
      <c r="F23" s="161"/>
    </row>
    <row r="24" spans="2:8" ht="15" customHeight="1" x14ac:dyDescent="0.25">
      <c r="B24" s="14">
        <v>4</v>
      </c>
      <c r="C24" s="162" t="s">
        <v>39</v>
      </c>
      <c r="D24" s="163"/>
      <c r="E24" s="158" t="str">
        <f>$E$21</f>
        <v>ELETRICISTA</v>
      </c>
      <c r="F24" s="159"/>
    </row>
    <row r="25" spans="2:8" ht="15" customHeight="1" x14ac:dyDescent="0.25">
      <c r="B25" s="14">
        <v>5</v>
      </c>
      <c r="C25" s="162" t="s">
        <v>40</v>
      </c>
      <c r="D25" s="163"/>
      <c r="E25" s="164">
        <v>45658</v>
      </c>
      <c r="F25" s="165"/>
    </row>
    <row r="26" spans="2:8" ht="15" customHeight="1" x14ac:dyDescent="0.25">
      <c r="B26" s="17" t="s">
        <v>41</v>
      </c>
      <c r="C26" s="157" t="s">
        <v>42</v>
      </c>
      <c r="D26" s="157"/>
      <c r="E26" s="157"/>
      <c r="F26" s="157"/>
    </row>
    <row r="27" spans="2:8" ht="6.75" customHeight="1" x14ac:dyDescent="0.25"/>
    <row r="28" spans="2:8" ht="15" customHeight="1" x14ac:dyDescent="0.25">
      <c r="B28" s="152" t="s">
        <v>43</v>
      </c>
      <c r="C28" s="152"/>
      <c r="D28" s="152" t="s">
        <v>44</v>
      </c>
      <c r="E28" s="152"/>
      <c r="F28" s="152"/>
    </row>
    <row r="29" spans="2:8" ht="15" customHeight="1" x14ac:dyDescent="0.25">
      <c r="B29" s="13">
        <v>1</v>
      </c>
      <c r="C29" s="152" t="s">
        <v>45</v>
      </c>
      <c r="D29" s="152"/>
      <c r="E29" s="152"/>
      <c r="F29" s="23" t="s">
        <v>46</v>
      </c>
    </row>
    <row r="30" spans="2:8" ht="15" customHeight="1" x14ac:dyDescent="0.25">
      <c r="B30" s="14" t="s">
        <v>16</v>
      </c>
      <c r="C30" s="149" t="s">
        <v>47</v>
      </c>
      <c r="D30" s="150"/>
      <c r="E30" s="151"/>
      <c r="F30" s="24">
        <f>E23</f>
        <v>2276.0100000000002</v>
      </c>
    </row>
    <row r="31" spans="2:8" ht="15" customHeight="1" x14ac:dyDescent="0.25">
      <c r="B31" s="14" t="s">
        <v>18</v>
      </c>
      <c r="C31" s="56" t="s">
        <v>261</v>
      </c>
      <c r="D31" s="57"/>
      <c r="E31" s="58">
        <v>0.3</v>
      </c>
      <c r="F31" s="24">
        <f>E31*F30</f>
        <v>682.803</v>
      </c>
      <c r="G31" s="4" t="s">
        <v>161</v>
      </c>
      <c r="H31" s="59"/>
    </row>
    <row r="32" spans="2:8" s="26" customFormat="1" ht="15" customHeight="1" x14ac:dyDescent="0.25">
      <c r="B32" s="14" t="s">
        <v>20</v>
      </c>
      <c r="C32" s="149" t="s">
        <v>49</v>
      </c>
      <c r="D32" s="150"/>
      <c r="E32" s="151"/>
      <c r="F32" s="25">
        <v>0</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2958.8130000000001</v>
      </c>
    </row>
    <row r="38" spans="2:6" ht="6.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4">
        <f>$F$37*8.33%</f>
        <v>246.4691229</v>
      </c>
    </row>
    <row r="43" spans="2:6" ht="15" customHeight="1" x14ac:dyDescent="0.25">
      <c r="B43" s="27" t="s">
        <v>18</v>
      </c>
      <c r="C43" s="154" t="s">
        <v>65</v>
      </c>
      <c r="D43" s="155"/>
      <c r="E43" s="156"/>
      <c r="F43" s="24">
        <f>$F$37*((1/12)/3)</f>
        <v>82.189250000000001</v>
      </c>
    </row>
    <row r="44" spans="2:6" ht="15" customHeight="1" x14ac:dyDescent="0.25">
      <c r="B44" s="134" t="s">
        <v>57</v>
      </c>
      <c r="C44" s="135"/>
      <c r="D44" s="135"/>
      <c r="E44" s="136"/>
      <c r="F44" s="23">
        <f>SUM(F42:F43)</f>
        <v>328.65837290000002</v>
      </c>
    </row>
    <row r="45" spans="2:6" ht="7.5"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4">
        <f>($F$37+$F$44)*E49</f>
        <v>657.49427458000002</v>
      </c>
    </row>
    <row r="50" spans="2:10" ht="15" customHeight="1" x14ac:dyDescent="0.25">
      <c r="B50" s="14" t="s">
        <v>18</v>
      </c>
      <c r="C50" s="124" t="s">
        <v>71</v>
      </c>
      <c r="D50" s="126"/>
      <c r="E50" s="28">
        <v>2.5000000000000001E-2</v>
      </c>
      <c r="F50" s="24">
        <f t="shared" ref="F50:F56" si="0">($F$37+$F$44)*E50</f>
        <v>82.186784322500003</v>
      </c>
    </row>
    <row r="51" spans="2:10" ht="15" customHeight="1" x14ac:dyDescent="0.25">
      <c r="B51" s="14" t="s">
        <v>20</v>
      </c>
      <c r="C51" s="124" t="s">
        <v>72</v>
      </c>
      <c r="D51" s="126"/>
      <c r="E51" s="28">
        <v>0.03</v>
      </c>
      <c r="F51" s="24">
        <f t="shared" si="0"/>
        <v>98.624141186999992</v>
      </c>
    </row>
    <row r="52" spans="2:10" ht="15" customHeight="1" x14ac:dyDescent="0.25">
      <c r="B52" s="14" t="s">
        <v>23</v>
      </c>
      <c r="C52" s="124" t="s">
        <v>73</v>
      </c>
      <c r="D52" s="126"/>
      <c r="E52" s="28">
        <v>1.4999999999999999E-2</v>
      </c>
      <c r="F52" s="24">
        <f t="shared" si="0"/>
        <v>49.312070593499996</v>
      </c>
    </row>
    <row r="53" spans="2:10" ht="15" customHeight="1" x14ac:dyDescent="0.25">
      <c r="B53" s="14" t="s">
        <v>51</v>
      </c>
      <c r="C53" s="124" t="s">
        <v>74</v>
      </c>
      <c r="D53" s="126"/>
      <c r="E53" s="28">
        <v>0.01</v>
      </c>
      <c r="F53" s="24">
        <f t="shared" si="0"/>
        <v>32.874713729</v>
      </c>
    </row>
    <row r="54" spans="2:10" ht="15" customHeight="1" x14ac:dyDescent="0.25">
      <c r="B54" s="14" t="s">
        <v>53</v>
      </c>
      <c r="C54" s="124" t="s">
        <v>75</v>
      </c>
      <c r="D54" s="126"/>
      <c r="E54" s="28">
        <v>6.0000000000000001E-3</v>
      </c>
      <c r="F54" s="24">
        <f t="shared" si="0"/>
        <v>19.724828237400001</v>
      </c>
    </row>
    <row r="55" spans="2:10" ht="15" customHeight="1" x14ac:dyDescent="0.25">
      <c r="B55" s="14" t="s">
        <v>55</v>
      </c>
      <c r="C55" s="124" t="s">
        <v>76</v>
      </c>
      <c r="D55" s="126"/>
      <c r="E55" s="28">
        <v>2E-3</v>
      </c>
      <c r="F55" s="24">
        <f t="shared" si="0"/>
        <v>6.5749427458000005</v>
      </c>
    </row>
    <row r="56" spans="2:10" ht="15" customHeight="1" x14ac:dyDescent="0.25">
      <c r="B56" s="14" t="s">
        <v>77</v>
      </c>
      <c r="C56" s="124" t="s">
        <v>78</v>
      </c>
      <c r="D56" s="126"/>
      <c r="E56" s="28">
        <v>0.08</v>
      </c>
      <c r="F56" s="24">
        <f t="shared" si="0"/>
        <v>262.997709832</v>
      </c>
    </row>
    <row r="57" spans="2:10" ht="15" customHeight="1" x14ac:dyDescent="0.25">
      <c r="B57" s="134" t="s">
        <v>57</v>
      </c>
      <c r="C57" s="135"/>
      <c r="D57" s="135"/>
      <c r="E57" s="53">
        <f>SUM(E49:E56)</f>
        <v>0.36800000000000005</v>
      </c>
      <c r="F57" s="23">
        <f>SUM(F49:F56)</f>
        <v>1209.7894652271998</v>
      </c>
    </row>
    <row r="58" spans="2:10" ht="7.5"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c r="G61" s="52"/>
      <c r="H61" s="52"/>
    </row>
    <row r="62" spans="2:10" ht="15" customHeight="1" x14ac:dyDescent="0.25">
      <c r="B62" s="14" t="s">
        <v>16</v>
      </c>
      <c r="C62" s="149" t="s">
        <v>82</v>
      </c>
      <c r="D62" s="150"/>
      <c r="E62" s="151"/>
      <c r="F62" s="30">
        <f>250-(250*0.2)</f>
        <v>200</v>
      </c>
    </row>
    <row r="63" spans="2:10" ht="15" customHeight="1" x14ac:dyDescent="0.25">
      <c r="B63" s="14" t="s">
        <v>18</v>
      </c>
      <c r="C63" s="149" t="s">
        <v>83</v>
      </c>
      <c r="D63" s="150"/>
      <c r="E63" s="151"/>
      <c r="F63" s="66">
        <f>(H63*2*J63)-(F30*6%)</f>
        <v>35.039399999999972</v>
      </c>
      <c r="G63" s="52" t="s">
        <v>84</v>
      </c>
      <c r="H63" s="52">
        <v>26</v>
      </c>
      <c r="I63" s="61" t="s">
        <v>85</v>
      </c>
      <c r="J63" s="62">
        <v>3.3</v>
      </c>
    </row>
    <row r="64" spans="2:10" s="26" customFormat="1" ht="15" customHeight="1" x14ac:dyDescent="0.25">
      <c r="B64" s="14" t="s">
        <v>20</v>
      </c>
      <c r="C64" s="149" t="s">
        <v>86</v>
      </c>
      <c r="D64" s="150"/>
      <c r="E64" s="151"/>
      <c r="F64" s="30">
        <v>137.97999999999999</v>
      </c>
      <c r="G64" s="4"/>
      <c r="H64" s="4"/>
      <c r="I64" s="4"/>
      <c r="J64" s="4"/>
    </row>
    <row r="65" spans="2:6" s="26" customFormat="1" ht="15" customHeight="1" x14ac:dyDescent="0.25">
      <c r="B65" s="14" t="s">
        <v>23</v>
      </c>
      <c r="C65" s="154" t="s">
        <v>87</v>
      </c>
      <c r="D65" s="150"/>
      <c r="E65" s="151"/>
      <c r="F65" s="24">
        <v>16.13</v>
      </c>
    </row>
    <row r="66" spans="2:6" s="26" customFormat="1" ht="15" customHeight="1" x14ac:dyDescent="0.25">
      <c r="B66" s="17"/>
      <c r="C66" s="154"/>
      <c r="D66" s="150"/>
      <c r="E66" s="151"/>
      <c r="F66" s="24"/>
    </row>
    <row r="67" spans="2:6" ht="15" customHeight="1" x14ac:dyDescent="0.25">
      <c r="B67" s="134" t="s">
        <v>57</v>
      </c>
      <c r="C67" s="135"/>
      <c r="D67" s="135"/>
      <c r="E67" s="136"/>
      <c r="F67" s="23">
        <f>SUM(F62:F66)</f>
        <v>389.14939999999996</v>
      </c>
    </row>
    <row r="68" spans="2:6" ht="7.5"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4">
        <f>F44</f>
        <v>328.65837290000002</v>
      </c>
    </row>
    <row r="72" spans="2:6" ht="15" customHeight="1" x14ac:dyDescent="0.25">
      <c r="B72" s="14" t="s">
        <v>68</v>
      </c>
      <c r="C72" s="149" t="str">
        <f>C48</f>
        <v>GPS, FGTS e outras contribuições</v>
      </c>
      <c r="D72" s="150"/>
      <c r="E72" s="151"/>
      <c r="F72" s="24">
        <f>F57</f>
        <v>1209.7894652271998</v>
      </c>
    </row>
    <row r="73" spans="2:6" ht="15" customHeight="1" x14ac:dyDescent="0.25">
      <c r="B73" s="14" t="s">
        <v>81</v>
      </c>
      <c r="C73" s="149" t="str">
        <f>C61</f>
        <v>Benefícios Mensais e Diários</v>
      </c>
      <c r="D73" s="150"/>
      <c r="E73" s="151"/>
      <c r="F73" s="24">
        <f>F67</f>
        <v>389.14939999999996</v>
      </c>
    </row>
    <row r="74" spans="2:6" ht="15" customHeight="1" x14ac:dyDescent="0.25">
      <c r="B74" s="134" t="s">
        <v>57</v>
      </c>
      <c r="C74" s="135"/>
      <c r="D74" s="135"/>
      <c r="E74" s="136"/>
      <c r="F74" s="23">
        <f>SUM(F71:F73)</f>
        <v>1927.5972381271997</v>
      </c>
    </row>
    <row r="75" spans="2:6" ht="7.5"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4">
        <f>0.42%*F37</f>
        <v>12.4270146</v>
      </c>
    </row>
    <row r="79" spans="2:6" ht="15" customHeight="1" x14ac:dyDescent="0.25">
      <c r="B79" s="14" t="s">
        <v>18</v>
      </c>
      <c r="C79" s="149" t="s">
        <v>95</v>
      </c>
      <c r="D79" s="150"/>
      <c r="E79" s="151"/>
      <c r="F79" s="24">
        <f>0.034%*F37</f>
        <v>1.00599642</v>
      </c>
    </row>
    <row r="80" spans="2:6" ht="15" customHeight="1" x14ac:dyDescent="0.25">
      <c r="B80" s="14" t="s">
        <v>20</v>
      </c>
      <c r="C80" s="149" t="s">
        <v>96</v>
      </c>
      <c r="D80" s="150"/>
      <c r="E80" s="151"/>
      <c r="F80" s="24">
        <f>0.017%*F37</f>
        <v>0.50299821</v>
      </c>
    </row>
    <row r="81" spans="2:6" ht="15" customHeight="1" x14ac:dyDescent="0.25">
      <c r="B81" s="14" t="s">
        <v>23</v>
      </c>
      <c r="C81" s="149" t="s">
        <v>97</v>
      </c>
      <c r="D81" s="150"/>
      <c r="E81" s="151"/>
      <c r="F81" s="24">
        <f>1.94%*F37</f>
        <v>57.400972200000005</v>
      </c>
    </row>
    <row r="82" spans="2:6" ht="15" customHeight="1" x14ac:dyDescent="0.25">
      <c r="B82" s="14" t="s">
        <v>51</v>
      </c>
      <c r="C82" s="149" t="s">
        <v>98</v>
      </c>
      <c r="D82" s="150"/>
      <c r="E82" s="151"/>
      <c r="F82" s="24">
        <f>0.729%*F37</f>
        <v>21.569746769999998</v>
      </c>
    </row>
    <row r="83" spans="2:6" ht="15" customHeight="1" x14ac:dyDescent="0.25">
      <c r="B83" s="27" t="s">
        <v>53</v>
      </c>
      <c r="C83" s="149" t="s">
        <v>99</v>
      </c>
      <c r="D83" s="150"/>
      <c r="E83" s="151"/>
      <c r="F83" s="24">
        <f>0.8%*F37</f>
        <v>23.670504000000001</v>
      </c>
    </row>
    <row r="84" spans="2:6" ht="15" customHeight="1" x14ac:dyDescent="0.25">
      <c r="B84" s="134" t="s">
        <v>57</v>
      </c>
      <c r="C84" s="135"/>
      <c r="D84" s="135"/>
      <c r="E84" s="136"/>
      <c r="F84" s="23">
        <f>SUM(F78:F83)</f>
        <v>116.5772322</v>
      </c>
    </row>
    <row r="85" spans="2:6" ht="7.5"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273.94498950375703</v>
      </c>
    </row>
    <row r="90" spans="2:6" ht="15" customHeight="1" x14ac:dyDescent="0.25">
      <c r="B90" s="40" t="s">
        <v>18</v>
      </c>
      <c r="C90" s="186" t="s">
        <v>103</v>
      </c>
      <c r="D90" s="187"/>
      <c r="E90" s="188"/>
      <c r="F90" s="24">
        <f>0.82%*(F37+F44)</f>
        <v>26.957265257779998</v>
      </c>
    </row>
    <row r="91" spans="2:6" ht="15" customHeight="1" x14ac:dyDescent="0.25">
      <c r="B91" s="40" t="s">
        <v>20</v>
      </c>
      <c r="C91" s="186" t="s">
        <v>106</v>
      </c>
      <c r="D91" s="187"/>
      <c r="E91" s="188"/>
      <c r="F91" s="24">
        <f>0.02%*(F37+F44)</f>
        <v>0.65749427457999998</v>
      </c>
    </row>
    <row r="92" spans="2:6" ht="15" customHeight="1" x14ac:dyDescent="0.25">
      <c r="B92" s="40" t="s">
        <v>23</v>
      </c>
      <c r="C92" s="186" t="s">
        <v>107</v>
      </c>
      <c r="D92" s="187"/>
      <c r="E92" s="188"/>
      <c r="F92" s="24">
        <f>0.03%*(F37+F44)</f>
        <v>0.98624141186999992</v>
      </c>
    </row>
    <row r="93" spans="2:6" ht="15" customHeight="1" x14ac:dyDescent="0.25">
      <c r="B93" s="40" t="s">
        <v>51</v>
      </c>
      <c r="C93" s="186" t="s">
        <v>108</v>
      </c>
      <c r="D93" s="187"/>
      <c r="E93" s="188"/>
      <c r="F93" s="24">
        <f>0.61%*(F37+F44)</f>
        <v>20.053575374689999</v>
      </c>
    </row>
    <row r="94" spans="2:6" ht="15" customHeight="1" x14ac:dyDescent="0.25">
      <c r="B94" s="40" t="s">
        <v>53</v>
      </c>
      <c r="C94" s="186" t="s">
        <v>109</v>
      </c>
      <c r="D94" s="187"/>
      <c r="E94" s="188"/>
      <c r="F94" s="24">
        <f>1.389%*(F37+F44)</f>
        <v>45.662977369581</v>
      </c>
    </row>
    <row r="95" spans="2:6" ht="15" customHeight="1" x14ac:dyDescent="0.25">
      <c r="B95" s="134" t="s">
        <v>57</v>
      </c>
      <c r="C95" s="135"/>
      <c r="D95" s="135"/>
      <c r="E95" s="136"/>
      <c r="F95" s="23">
        <f>SUM(F89:F94)</f>
        <v>368.26254319225814</v>
      </c>
    </row>
    <row r="97" spans="2:6" ht="15" customHeight="1"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368.26254319225814</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368.26254319225814</v>
      </c>
    </row>
    <row r="108" spans="2:6" ht="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EPIs'!J63</f>
        <v>225.08</v>
      </c>
    </row>
    <row r="112" spans="2:6" ht="15" customHeight="1" x14ac:dyDescent="0.25">
      <c r="B112" s="14" t="s">
        <v>18</v>
      </c>
      <c r="C112" s="124" t="s">
        <v>119</v>
      </c>
      <c r="D112" s="125"/>
      <c r="E112" s="126"/>
      <c r="F112" s="30">
        <f>Materiais!J118</f>
        <v>171.24189166666665</v>
      </c>
    </row>
    <row r="113" spans="2:6" ht="15" customHeight="1" x14ac:dyDescent="0.25">
      <c r="B113" s="14" t="s">
        <v>20</v>
      </c>
      <c r="C113" s="183" t="s">
        <v>120</v>
      </c>
      <c r="D113" s="184"/>
      <c r="E113" s="185"/>
      <c r="F113" s="30">
        <f>Equipamentos!I20</f>
        <v>51.629278333333339</v>
      </c>
    </row>
    <row r="114" spans="2:6" ht="15" customHeight="1" x14ac:dyDescent="0.25">
      <c r="B114" s="27" t="s">
        <v>23</v>
      </c>
      <c r="C114" s="41" t="s">
        <v>121</v>
      </c>
      <c r="D114" s="42"/>
      <c r="E114" s="43"/>
      <c r="F114" s="31">
        <v>0</v>
      </c>
    </row>
    <row r="115" spans="2:6" ht="15" customHeight="1" x14ac:dyDescent="0.25">
      <c r="B115" s="134" t="s">
        <v>57</v>
      </c>
      <c r="C115" s="135"/>
      <c r="D115" s="135"/>
      <c r="E115" s="136"/>
      <c r="F115" s="23">
        <f>SUM(F111:F114)</f>
        <v>447.95116999999999</v>
      </c>
    </row>
    <row r="116" spans="2:6" ht="15" customHeight="1" x14ac:dyDescent="0.25">
      <c r="B116" s="17" t="s">
        <v>41</v>
      </c>
      <c r="C116" s="137" t="s">
        <v>122</v>
      </c>
      <c r="D116" s="138"/>
      <c r="E116" s="138"/>
      <c r="F116" s="139"/>
    </row>
    <row r="117" spans="2:6" ht="7.5" customHeight="1" x14ac:dyDescent="0.25"/>
    <row r="118" spans="2:6" ht="15" customHeight="1" x14ac:dyDescent="0.25">
      <c r="B118" s="134" t="s">
        <v>123</v>
      </c>
      <c r="C118" s="136"/>
      <c r="D118" s="134" t="s">
        <v>124</v>
      </c>
      <c r="E118" s="135"/>
      <c r="F118" s="136"/>
    </row>
    <row r="119" spans="2:6" ht="15" customHeight="1" x14ac:dyDescent="0.25">
      <c r="B119" s="13">
        <v>6</v>
      </c>
      <c r="C119" s="134" t="s">
        <v>125</v>
      </c>
      <c r="D119" s="136"/>
      <c r="E119" s="32" t="s">
        <v>69</v>
      </c>
      <c r="F119" s="23" t="s">
        <v>46</v>
      </c>
    </row>
    <row r="120" spans="2:6" ht="15" customHeight="1" x14ac:dyDescent="0.25">
      <c r="B120" s="14" t="s">
        <v>16</v>
      </c>
      <c r="C120" s="124" t="s">
        <v>126</v>
      </c>
      <c r="D120" s="126"/>
      <c r="E120" s="33">
        <v>0.06</v>
      </c>
      <c r="F120" s="24">
        <f>E120*(F139-F138)</f>
        <v>322.27500081116744</v>
      </c>
    </row>
    <row r="121" spans="2:6" ht="15" customHeight="1" x14ac:dyDescent="0.25">
      <c r="B121" s="14" t="s">
        <v>18</v>
      </c>
      <c r="C121" s="124" t="s">
        <v>127</v>
      </c>
      <c r="D121" s="126"/>
      <c r="E121" s="33">
        <v>6.7900000000000002E-2</v>
      </c>
      <c r="F121" s="24">
        <f>E121*(F139-F138+F120)</f>
        <v>386.59034847304946</v>
      </c>
    </row>
    <row r="122" spans="2:6" ht="15" customHeight="1" x14ac:dyDescent="0.25">
      <c r="B122" s="14" t="s">
        <v>20</v>
      </c>
      <c r="C122" s="124" t="s">
        <v>128</v>
      </c>
      <c r="D122" s="125"/>
      <c r="E122" s="125"/>
      <c r="F122" s="126"/>
    </row>
    <row r="123" spans="2:6" ht="15" customHeight="1" x14ac:dyDescent="0.25">
      <c r="B123" s="34"/>
      <c r="C123" s="129" t="s">
        <v>129</v>
      </c>
      <c r="D123" s="130"/>
      <c r="E123" s="33">
        <v>7.5999999999999998E-2</v>
      </c>
      <c r="F123" s="24">
        <f>((F139-F138+F120+F121)/(1-E126))*E123</f>
        <v>538.87902923974264</v>
      </c>
    </row>
    <row r="124" spans="2:6" ht="15" customHeight="1" x14ac:dyDescent="0.25">
      <c r="B124" s="34"/>
      <c r="C124" s="129" t="s">
        <v>130</v>
      </c>
      <c r="D124" s="130"/>
      <c r="E124" s="33">
        <v>1.6500000000000001E-2</v>
      </c>
      <c r="F124" s="24">
        <f>((F139-F138+F120+F121)/(1-E126))*E124</f>
        <v>116.99347345336518</v>
      </c>
    </row>
    <row r="125" spans="2:6" ht="15" customHeight="1" x14ac:dyDescent="0.25">
      <c r="B125" s="34"/>
      <c r="C125" s="129" t="s">
        <v>131</v>
      </c>
      <c r="D125" s="130"/>
      <c r="E125" s="33">
        <v>0.05</v>
      </c>
      <c r="F125" s="24">
        <f>((F139-F138+F120+F121)/(1-E126))*E125</f>
        <v>354.52567713140962</v>
      </c>
    </row>
    <row r="126" spans="2:6" ht="15" customHeight="1" x14ac:dyDescent="0.25">
      <c r="B126" s="131" t="s">
        <v>132</v>
      </c>
      <c r="C126" s="132"/>
      <c r="D126" s="133"/>
      <c r="E126" s="35">
        <f>SUM(E123:E125)</f>
        <v>0.14250000000000002</v>
      </c>
      <c r="F126" s="23">
        <f>SUM(F123:F125)+0.01</f>
        <v>1010.4081798245174</v>
      </c>
    </row>
    <row r="127" spans="2:6" ht="15" customHeight="1" x14ac:dyDescent="0.25">
      <c r="B127" s="134" t="s">
        <v>57</v>
      </c>
      <c r="C127" s="135"/>
      <c r="D127" s="136"/>
      <c r="E127" s="35">
        <f>SUM(E120:E121)+E126</f>
        <v>0.27040000000000003</v>
      </c>
      <c r="F127" s="36">
        <f>SUM(F120:F121)+SUM(F123:F125)</f>
        <v>1719.2635291087345</v>
      </c>
    </row>
    <row r="128" spans="2:6" ht="15" customHeight="1" x14ac:dyDescent="0.25">
      <c r="B128" s="37" t="s">
        <v>133</v>
      </c>
      <c r="C128" s="137" t="s">
        <v>134</v>
      </c>
      <c r="D128" s="138"/>
      <c r="E128" s="138"/>
      <c r="F128" s="139"/>
    </row>
    <row r="129" spans="2:6" ht="15" customHeight="1" x14ac:dyDescent="0.25">
      <c r="B129" s="37" t="s">
        <v>135</v>
      </c>
      <c r="C129" s="137" t="s">
        <v>136</v>
      </c>
      <c r="D129" s="138"/>
      <c r="E129" s="138"/>
      <c r="F129" s="139"/>
    </row>
    <row r="130" spans="2:6" ht="25.5" customHeight="1" x14ac:dyDescent="0.25">
      <c r="B130" s="37" t="s">
        <v>137</v>
      </c>
      <c r="C130" s="141" t="s">
        <v>138</v>
      </c>
      <c r="D130" s="142"/>
      <c r="E130" s="142"/>
      <c r="F130" s="143"/>
    </row>
    <row r="131" spans="2:6" ht="7.5" customHeight="1" x14ac:dyDescent="0.25"/>
    <row r="132" spans="2:6" ht="15" customHeight="1" x14ac:dyDescent="0.25">
      <c r="B132" s="134" t="s">
        <v>139</v>
      </c>
      <c r="C132" s="135"/>
      <c r="D132" s="135"/>
      <c r="E132" s="135"/>
      <c r="F132" s="136"/>
    </row>
    <row r="133" spans="2:6" ht="15" customHeight="1" x14ac:dyDescent="0.25">
      <c r="B133" s="144" t="s">
        <v>140</v>
      </c>
      <c r="C133" s="145"/>
      <c r="D133" s="145"/>
      <c r="E133" s="146"/>
      <c r="F133" s="38" t="s">
        <v>141</v>
      </c>
    </row>
    <row r="134" spans="2:6" ht="15" customHeight="1" x14ac:dyDescent="0.25">
      <c r="B134" s="14" t="s">
        <v>16</v>
      </c>
      <c r="C134" s="124" t="s">
        <v>142</v>
      </c>
      <c r="D134" s="125"/>
      <c r="E134" s="126"/>
      <c r="F134" s="25">
        <f>F37</f>
        <v>2958.8130000000001</v>
      </c>
    </row>
    <row r="135" spans="2:6" ht="15" customHeight="1" x14ac:dyDescent="0.25">
      <c r="B135" s="14" t="s">
        <v>18</v>
      </c>
      <c r="C135" s="124" t="s">
        <v>143</v>
      </c>
      <c r="D135" s="125"/>
      <c r="E135" s="126"/>
      <c r="F135" s="25">
        <f>F74</f>
        <v>1927.5972381271997</v>
      </c>
    </row>
    <row r="136" spans="2:6" ht="15" customHeight="1" x14ac:dyDescent="0.25">
      <c r="B136" s="14" t="s">
        <v>20</v>
      </c>
      <c r="C136" s="124" t="s">
        <v>144</v>
      </c>
      <c r="D136" s="125"/>
      <c r="E136" s="126"/>
      <c r="F136" s="25">
        <f>F84</f>
        <v>116.5772322</v>
      </c>
    </row>
    <row r="137" spans="2:6" ht="15" customHeight="1" x14ac:dyDescent="0.25">
      <c r="B137" s="14" t="s">
        <v>23</v>
      </c>
      <c r="C137" s="124" t="s">
        <v>145</v>
      </c>
      <c r="D137" s="125"/>
      <c r="E137" s="126"/>
      <c r="F137" s="25">
        <f>F107</f>
        <v>368.26254319225814</v>
      </c>
    </row>
    <row r="138" spans="2:6" ht="15" customHeight="1" x14ac:dyDescent="0.25">
      <c r="B138" s="14" t="s">
        <v>51</v>
      </c>
      <c r="C138" s="140" t="s">
        <v>146</v>
      </c>
      <c r="D138" s="125"/>
      <c r="E138" s="126"/>
      <c r="F138" s="25">
        <f>F115</f>
        <v>447.95116999999999</v>
      </c>
    </row>
    <row r="139" spans="2:6" ht="15" customHeight="1" x14ac:dyDescent="0.25">
      <c r="B139" s="134" t="s">
        <v>147</v>
      </c>
      <c r="C139" s="135"/>
      <c r="D139" s="135"/>
      <c r="E139" s="136"/>
      <c r="F139" s="39">
        <f>SUM(F134:F138)</f>
        <v>5819.201183519458</v>
      </c>
    </row>
    <row r="140" spans="2:6" ht="15" customHeight="1" x14ac:dyDescent="0.25">
      <c r="B140" s="14" t="s">
        <v>53</v>
      </c>
      <c r="C140" s="124" t="s">
        <v>148</v>
      </c>
      <c r="D140" s="125"/>
      <c r="E140" s="126"/>
      <c r="F140" s="25">
        <f>F127</f>
        <v>1719.2635291087345</v>
      </c>
    </row>
    <row r="141" spans="2:6" ht="15" customHeight="1" x14ac:dyDescent="0.25">
      <c r="B141" s="134" t="s">
        <v>149</v>
      </c>
      <c r="C141" s="135"/>
      <c r="D141" s="135"/>
      <c r="E141" s="136"/>
      <c r="F141" s="39">
        <f>SUM(F139:F140)</f>
        <v>7538.4647126281925</v>
      </c>
    </row>
    <row r="143" spans="2:6" ht="15" customHeight="1" x14ac:dyDescent="0.25">
      <c r="B143" s="127" t="s">
        <v>150</v>
      </c>
      <c r="C143" s="128"/>
      <c r="D143" s="128"/>
      <c r="E143" s="128"/>
      <c r="F143" s="128"/>
    </row>
    <row r="144" spans="2:6" ht="15" customHeight="1" x14ac:dyDescent="0.25">
      <c r="B144" s="128"/>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31.5" customHeight="1" x14ac:dyDescent="0.25">
      <c r="B148" s="128"/>
      <c r="C148" s="128"/>
      <c r="D148" s="128"/>
      <c r="E148" s="128"/>
      <c r="F148" s="128"/>
    </row>
  </sheetData>
  <mergeCells count="152">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2:E32"/>
    <mergeCell ref="C33:E33"/>
    <mergeCell ref="C34:E34"/>
    <mergeCell ref="C35:E35"/>
    <mergeCell ref="C36:E36"/>
    <mergeCell ref="B37:E37"/>
    <mergeCell ref="C26:F26"/>
    <mergeCell ref="B28:C28"/>
    <mergeCell ref="D28:F28"/>
    <mergeCell ref="C29:E29"/>
    <mergeCell ref="C30:E30"/>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2:E62"/>
    <mergeCell ref="C63:E63"/>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11:E111"/>
    <mergeCell ref="C112:E112"/>
    <mergeCell ref="C113:E113"/>
    <mergeCell ref="B115:E115"/>
    <mergeCell ref="C116:F116"/>
    <mergeCell ref="B118:C118"/>
    <mergeCell ref="D118:F118"/>
    <mergeCell ref="C105:E105"/>
    <mergeCell ref="C106:E106"/>
    <mergeCell ref="B107:E107"/>
    <mergeCell ref="B109:C109"/>
    <mergeCell ref="D109:F109"/>
    <mergeCell ref="C110:E110"/>
    <mergeCell ref="B143:F148"/>
    <mergeCell ref="C125:D125"/>
    <mergeCell ref="B126:D126"/>
    <mergeCell ref="B127:D127"/>
    <mergeCell ref="C128:F128"/>
    <mergeCell ref="C129:F129"/>
    <mergeCell ref="C130:F130"/>
    <mergeCell ref="C119:D119"/>
    <mergeCell ref="C120:D120"/>
    <mergeCell ref="C121:D121"/>
    <mergeCell ref="C122:F122"/>
    <mergeCell ref="C123:D123"/>
    <mergeCell ref="C124:D124"/>
    <mergeCell ref="C138:E138"/>
    <mergeCell ref="B139:E139"/>
    <mergeCell ref="C140:E140"/>
    <mergeCell ref="B141:E141"/>
    <mergeCell ref="B132:F132"/>
    <mergeCell ref="B133:E133"/>
    <mergeCell ref="C134:E134"/>
    <mergeCell ref="C135:E135"/>
    <mergeCell ref="C136:E136"/>
    <mergeCell ref="C137:E137"/>
  </mergeCells>
  <pageMargins left="0.23622047244094491" right="0.23622047244094491" top="1.24" bottom="0.74803149606299213" header="0.16" footer="0.16"/>
  <pageSetup paperSize="9" fitToHeight="0" orientation="portrait" r:id="rId1"/>
  <rowBreaks count="3" manualBreakCount="3">
    <brk id="38" max="5" man="1"/>
    <brk id="75" max="5" man="1"/>
    <brk id="11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B157E-7C9B-49B3-9AF9-1EEBB71E63F5}">
  <sheetPr>
    <pageSetUpPr fitToPage="1"/>
  </sheetPr>
  <dimension ref="B1:J148"/>
  <sheetViews>
    <sheetView showGridLines="0" view="pageBreakPreview" zoomScale="115"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1.7109375" style="8" customWidth="1"/>
    <col min="6" max="6" width="11.42578125" style="9" customWidth="1"/>
    <col min="7" max="7" width="14" style="4" bestFit="1" customWidth="1"/>
    <col min="8" max="8" width="12.42578125" style="4" bestFit="1" customWidth="1"/>
    <col min="9" max="16384" width="9.140625" style="4"/>
  </cols>
  <sheetData>
    <row r="1" spans="2:6" ht="15" customHeight="1" x14ac:dyDescent="0.25">
      <c r="C1" s="6"/>
    </row>
    <row r="2" spans="2:6" s="12" customFormat="1" ht="15" customHeight="1" x14ac:dyDescent="0.25">
      <c r="B2" s="10" t="s">
        <v>0</v>
      </c>
      <c r="C2" s="11" t="s">
        <v>1</v>
      </c>
      <c r="D2" s="10" t="s">
        <v>2</v>
      </c>
      <c r="E2" s="175" t="s">
        <v>3</v>
      </c>
      <c r="F2" s="175"/>
    </row>
    <row r="3" spans="2:6" ht="21" x14ac:dyDescent="0.25">
      <c r="B3" s="176"/>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82" t="s">
        <v>26</v>
      </c>
      <c r="C15" s="182"/>
      <c r="D15" s="20" t="s">
        <v>27</v>
      </c>
      <c r="E15" s="131" t="s">
        <v>28</v>
      </c>
      <c r="F15" s="133"/>
    </row>
    <row r="16" spans="2:6" ht="15" customHeight="1" x14ac:dyDescent="0.25">
      <c r="B16" s="166" t="s">
        <v>162</v>
      </c>
      <c r="C16" s="166"/>
      <c r="D16" s="11" t="s">
        <v>30</v>
      </c>
      <c r="E16" s="181">
        <v>1</v>
      </c>
      <c r="F16" s="181"/>
    </row>
    <row r="17" spans="2:9" ht="6.75" customHeight="1" x14ac:dyDescent="0.25"/>
    <row r="18" spans="2:9" ht="15" customHeight="1" x14ac:dyDescent="0.25">
      <c r="B18" s="152" t="s">
        <v>31</v>
      </c>
      <c r="C18" s="152"/>
      <c r="D18" s="152"/>
      <c r="E18" s="152"/>
      <c r="F18" s="152"/>
    </row>
    <row r="19" spans="2:9" ht="15" customHeight="1" x14ac:dyDescent="0.25">
      <c r="B19" s="152" t="s">
        <v>32</v>
      </c>
      <c r="C19" s="152"/>
      <c r="D19" s="152"/>
      <c r="E19" s="152"/>
      <c r="F19" s="152"/>
    </row>
    <row r="20" spans="2:9" ht="15" customHeight="1" x14ac:dyDescent="0.25">
      <c r="B20" s="168" t="s">
        <v>33</v>
      </c>
      <c r="C20" s="168"/>
      <c r="D20" s="168"/>
      <c r="E20" s="168"/>
      <c r="F20" s="168"/>
    </row>
    <row r="21" spans="2:9" ht="15" customHeight="1" x14ac:dyDescent="0.25">
      <c r="B21" s="14">
        <v>1</v>
      </c>
      <c r="C21" s="162" t="s">
        <v>34</v>
      </c>
      <c r="D21" s="163"/>
      <c r="E21" s="158" t="s">
        <v>163</v>
      </c>
      <c r="F21" s="159"/>
    </row>
    <row r="22" spans="2:9" ht="15" customHeight="1" x14ac:dyDescent="0.25">
      <c r="B22" s="14">
        <v>2</v>
      </c>
      <c r="C22" s="21" t="s">
        <v>36</v>
      </c>
      <c r="D22" s="22"/>
      <c r="E22" s="158" t="s">
        <v>164</v>
      </c>
      <c r="F22" s="159"/>
    </row>
    <row r="23" spans="2:9" ht="15" customHeight="1" x14ac:dyDescent="0.25">
      <c r="B23" s="14">
        <v>3</v>
      </c>
      <c r="C23" s="124" t="s">
        <v>38</v>
      </c>
      <c r="D23" s="126"/>
      <c r="E23" s="160">
        <v>2276.0100000000002</v>
      </c>
      <c r="F23" s="161"/>
    </row>
    <row r="24" spans="2:9" x14ac:dyDescent="0.25">
      <c r="B24" s="14">
        <v>4</v>
      </c>
      <c r="C24" s="162" t="s">
        <v>39</v>
      </c>
      <c r="D24" s="163"/>
      <c r="E24" s="158" t="s">
        <v>163</v>
      </c>
      <c r="F24" s="159"/>
    </row>
    <row r="25" spans="2:9" ht="15" customHeight="1" x14ac:dyDescent="0.25">
      <c r="B25" s="14">
        <v>5</v>
      </c>
      <c r="C25" s="162" t="s">
        <v>40</v>
      </c>
      <c r="D25" s="163"/>
      <c r="E25" s="164">
        <v>45658</v>
      </c>
      <c r="F25" s="165"/>
    </row>
    <row r="26" spans="2:9" ht="15" customHeight="1" x14ac:dyDescent="0.25">
      <c r="B26" s="17" t="s">
        <v>41</v>
      </c>
      <c r="C26" s="157" t="s">
        <v>42</v>
      </c>
      <c r="D26" s="157"/>
      <c r="E26" s="157"/>
      <c r="F26" s="157"/>
    </row>
    <row r="27" spans="2:9" ht="6.75" customHeight="1" x14ac:dyDescent="0.25"/>
    <row r="28" spans="2:9" ht="15" customHeight="1" x14ac:dyDescent="0.25">
      <c r="B28" s="152" t="s">
        <v>43</v>
      </c>
      <c r="C28" s="152"/>
      <c r="D28" s="152" t="s">
        <v>44</v>
      </c>
      <c r="E28" s="152"/>
      <c r="F28" s="152"/>
    </row>
    <row r="29" spans="2:9" ht="15" customHeight="1" x14ac:dyDescent="0.25">
      <c r="B29" s="13">
        <v>1</v>
      </c>
      <c r="C29" s="152" t="s">
        <v>45</v>
      </c>
      <c r="D29" s="152"/>
      <c r="E29" s="152"/>
      <c r="F29" s="23" t="s">
        <v>46</v>
      </c>
    </row>
    <row r="30" spans="2:9" ht="15" customHeight="1" x14ac:dyDescent="0.25">
      <c r="B30" s="14" t="s">
        <v>16</v>
      </c>
      <c r="C30" s="149" t="s">
        <v>47</v>
      </c>
      <c r="D30" s="150"/>
      <c r="E30" s="151"/>
      <c r="F30" s="24">
        <f>E23</f>
        <v>2276.0100000000002</v>
      </c>
    </row>
    <row r="31" spans="2:9" ht="15" customHeight="1" x14ac:dyDescent="0.25">
      <c r="B31" s="14" t="s">
        <v>18</v>
      </c>
      <c r="C31" s="149" t="s">
        <v>48</v>
      </c>
      <c r="D31" s="150"/>
      <c r="E31" s="151"/>
      <c r="F31" s="24">
        <v>0</v>
      </c>
    </row>
    <row r="32" spans="2:9" s="26" customFormat="1" ht="15" customHeight="1" x14ac:dyDescent="0.25">
      <c r="B32" s="14" t="s">
        <v>20</v>
      </c>
      <c r="C32" s="154" t="s">
        <v>260</v>
      </c>
      <c r="D32" s="155"/>
      <c r="E32" s="58">
        <v>0.2</v>
      </c>
      <c r="F32" s="24">
        <f>E32*H32</f>
        <v>303.60000000000002</v>
      </c>
      <c r="G32" s="60" t="s">
        <v>157</v>
      </c>
      <c r="H32" s="59">
        <v>1518</v>
      </c>
      <c r="I32" s="4" t="s">
        <v>158</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2579.61</v>
      </c>
    </row>
    <row r="38" spans="2:6" ht="6.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4">
        <f>$F$37*8.33%</f>
        <v>214.88151300000001</v>
      </c>
    </row>
    <row r="43" spans="2:6" ht="15" customHeight="1" x14ac:dyDescent="0.25">
      <c r="B43" s="27" t="s">
        <v>18</v>
      </c>
      <c r="C43" s="154" t="s">
        <v>65</v>
      </c>
      <c r="D43" s="155"/>
      <c r="E43" s="156"/>
      <c r="F43" s="24">
        <f>$F$37*((1/12)/3)</f>
        <v>71.655833333333334</v>
      </c>
    </row>
    <row r="44" spans="2:6" ht="15" customHeight="1" x14ac:dyDescent="0.25">
      <c r="B44" s="134" t="s">
        <v>57</v>
      </c>
      <c r="C44" s="135"/>
      <c r="D44" s="135"/>
      <c r="E44" s="136"/>
      <c r="F44" s="23">
        <f>SUM(F42:F43)</f>
        <v>286.53734633333335</v>
      </c>
    </row>
    <row r="45" spans="2:6" ht="6.75"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4">
        <f>($F$37+$F$44)*E49</f>
        <v>573.2294692666668</v>
      </c>
    </row>
    <row r="50" spans="2:10" ht="15" customHeight="1" x14ac:dyDescent="0.25">
      <c r="B50" s="14" t="s">
        <v>18</v>
      </c>
      <c r="C50" s="124" t="s">
        <v>71</v>
      </c>
      <c r="D50" s="126"/>
      <c r="E50" s="28">
        <v>2.5000000000000001E-2</v>
      </c>
      <c r="F50" s="24">
        <f t="shared" ref="F50:F56" si="0">($F$37+$F$44)*E50</f>
        <v>71.65368365833335</v>
      </c>
    </row>
    <row r="51" spans="2:10" ht="15" customHeight="1" x14ac:dyDescent="0.25">
      <c r="B51" s="14" t="s">
        <v>20</v>
      </c>
      <c r="C51" s="124" t="s">
        <v>72</v>
      </c>
      <c r="D51" s="126"/>
      <c r="E51" s="28">
        <v>0.03</v>
      </c>
      <c r="F51" s="24">
        <f t="shared" si="0"/>
        <v>85.984420390000011</v>
      </c>
    </row>
    <row r="52" spans="2:10" ht="15" customHeight="1" x14ac:dyDescent="0.25">
      <c r="B52" s="14" t="s">
        <v>23</v>
      </c>
      <c r="C52" s="124" t="s">
        <v>73</v>
      </c>
      <c r="D52" s="126"/>
      <c r="E52" s="28">
        <v>1.4999999999999999E-2</v>
      </c>
      <c r="F52" s="24">
        <f t="shared" si="0"/>
        <v>42.992210195000006</v>
      </c>
    </row>
    <row r="53" spans="2:10" ht="15" customHeight="1" x14ac:dyDescent="0.25">
      <c r="B53" s="14" t="s">
        <v>51</v>
      </c>
      <c r="C53" s="124" t="s">
        <v>74</v>
      </c>
      <c r="D53" s="126"/>
      <c r="E53" s="28">
        <v>0.01</v>
      </c>
      <c r="F53" s="24">
        <f t="shared" si="0"/>
        <v>28.661473463333337</v>
      </c>
    </row>
    <row r="54" spans="2:10" ht="15" customHeight="1" x14ac:dyDescent="0.25">
      <c r="B54" s="14" t="s">
        <v>53</v>
      </c>
      <c r="C54" s="124" t="s">
        <v>75</v>
      </c>
      <c r="D54" s="126"/>
      <c r="E54" s="28">
        <v>6.0000000000000001E-3</v>
      </c>
      <c r="F54" s="24">
        <f t="shared" si="0"/>
        <v>17.196884078000004</v>
      </c>
    </row>
    <row r="55" spans="2:10" ht="15" customHeight="1" x14ac:dyDescent="0.25">
      <c r="B55" s="14" t="s">
        <v>55</v>
      </c>
      <c r="C55" s="124" t="s">
        <v>76</v>
      </c>
      <c r="D55" s="126"/>
      <c r="E55" s="28">
        <v>2E-3</v>
      </c>
      <c r="F55" s="24">
        <f t="shared" si="0"/>
        <v>5.7322946926666676</v>
      </c>
    </row>
    <row r="56" spans="2:10" ht="15" customHeight="1" x14ac:dyDescent="0.25">
      <c r="B56" s="14" t="s">
        <v>77</v>
      </c>
      <c r="C56" s="124" t="s">
        <v>78</v>
      </c>
      <c r="D56" s="126"/>
      <c r="E56" s="28">
        <v>0.08</v>
      </c>
      <c r="F56" s="24">
        <f t="shared" si="0"/>
        <v>229.2917877066667</v>
      </c>
    </row>
    <row r="57" spans="2:10" ht="15" customHeight="1" x14ac:dyDescent="0.25">
      <c r="B57" s="134" t="s">
        <v>57</v>
      </c>
      <c r="C57" s="135"/>
      <c r="D57" s="135"/>
      <c r="E57" s="53">
        <f>SUM(E49:E56)</f>
        <v>0.36800000000000005</v>
      </c>
      <c r="F57" s="23">
        <f>SUM(F49:F56)</f>
        <v>1054.7422234506666</v>
      </c>
    </row>
    <row r="58" spans="2:10" ht="6.75"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c r="G61" s="52"/>
      <c r="H61" s="52"/>
    </row>
    <row r="62" spans="2:10" ht="15" customHeight="1" x14ac:dyDescent="0.25">
      <c r="B62" s="14" t="s">
        <v>16</v>
      </c>
      <c r="C62" s="149" t="s">
        <v>82</v>
      </c>
      <c r="D62" s="150"/>
      <c r="E62" s="151"/>
      <c r="F62" s="30">
        <f>250-(250*0.2)</f>
        <v>200</v>
      </c>
    </row>
    <row r="63" spans="2:10" ht="15" customHeight="1" x14ac:dyDescent="0.25">
      <c r="B63" s="14" t="s">
        <v>18</v>
      </c>
      <c r="C63" s="149" t="s">
        <v>83</v>
      </c>
      <c r="D63" s="150"/>
      <c r="E63" s="151"/>
      <c r="F63" s="66">
        <f>(H63*2*J63)-(F30*6%)</f>
        <v>35.039399999999972</v>
      </c>
      <c r="G63" s="52" t="s">
        <v>84</v>
      </c>
      <c r="H63" s="52">
        <v>26</v>
      </c>
      <c r="I63" s="61" t="s">
        <v>85</v>
      </c>
      <c r="J63" s="62">
        <v>3.3</v>
      </c>
    </row>
    <row r="64" spans="2:10" ht="15" customHeight="1" x14ac:dyDescent="0.25">
      <c r="B64" s="14" t="s">
        <v>20</v>
      </c>
      <c r="C64" s="149" t="s">
        <v>86</v>
      </c>
      <c r="D64" s="150"/>
      <c r="E64" s="151"/>
      <c r="F64" s="30">
        <v>137.97999999999999</v>
      </c>
    </row>
    <row r="65" spans="2:6" s="26" customFormat="1" ht="15" customHeight="1" x14ac:dyDescent="0.25">
      <c r="B65" s="14" t="s">
        <v>23</v>
      </c>
      <c r="C65" s="154" t="s">
        <v>87</v>
      </c>
      <c r="D65" s="150"/>
      <c r="E65" s="151"/>
      <c r="F65" s="24">
        <v>16.13</v>
      </c>
    </row>
    <row r="66" spans="2:6" s="26" customFormat="1" ht="15" customHeight="1" x14ac:dyDescent="0.25">
      <c r="B66" s="14"/>
      <c r="C66" s="154"/>
      <c r="D66" s="150"/>
      <c r="E66" s="151"/>
      <c r="F66" s="24"/>
    </row>
    <row r="67" spans="2:6" ht="15" customHeight="1" x14ac:dyDescent="0.25">
      <c r="B67" s="134" t="s">
        <v>57</v>
      </c>
      <c r="C67" s="135"/>
      <c r="D67" s="135"/>
      <c r="E67" s="136"/>
      <c r="F67" s="23">
        <f>SUM(F62:F66)</f>
        <v>389.14939999999996</v>
      </c>
    </row>
    <row r="68" spans="2:6" ht="6.75"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4">
        <f>F44</f>
        <v>286.53734633333335</v>
      </c>
    </row>
    <row r="72" spans="2:6" ht="15" customHeight="1" x14ac:dyDescent="0.25">
      <c r="B72" s="14" t="s">
        <v>68</v>
      </c>
      <c r="C72" s="149" t="str">
        <f>C48</f>
        <v>GPS, FGTS e outras contribuições</v>
      </c>
      <c r="D72" s="150"/>
      <c r="E72" s="151"/>
      <c r="F72" s="24">
        <f>F57</f>
        <v>1054.7422234506666</v>
      </c>
    </row>
    <row r="73" spans="2:6" ht="15" customHeight="1" x14ac:dyDescent="0.25">
      <c r="B73" s="14" t="s">
        <v>81</v>
      </c>
      <c r="C73" s="149" t="str">
        <f>C61</f>
        <v>Benefícios Mensais e Diários</v>
      </c>
      <c r="D73" s="150"/>
      <c r="E73" s="151"/>
      <c r="F73" s="24">
        <f>F67</f>
        <v>389.14939999999996</v>
      </c>
    </row>
    <row r="74" spans="2:6" ht="15" customHeight="1" x14ac:dyDescent="0.25">
      <c r="B74" s="134" t="s">
        <v>57</v>
      </c>
      <c r="C74" s="135"/>
      <c r="D74" s="135"/>
      <c r="E74" s="136"/>
      <c r="F74" s="23">
        <f>SUM(F71:F73)</f>
        <v>1730.4289697839999</v>
      </c>
    </row>
    <row r="75" spans="2:6" ht="6.75"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4">
        <f>0.42%*F37</f>
        <v>10.834362</v>
      </c>
    </row>
    <row r="79" spans="2:6" ht="15" customHeight="1" x14ac:dyDescent="0.25">
      <c r="B79" s="14" t="s">
        <v>18</v>
      </c>
      <c r="C79" s="149" t="s">
        <v>95</v>
      </c>
      <c r="D79" s="150"/>
      <c r="E79" s="151"/>
      <c r="F79" s="24">
        <f>0.034%*F37</f>
        <v>0.87706740000000005</v>
      </c>
    </row>
    <row r="80" spans="2:6" ht="15" customHeight="1" x14ac:dyDescent="0.25">
      <c r="B80" s="14" t="s">
        <v>20</v>
      </c>
      <c r="C80" s="149" t="s">
        <v>96</v>
      </c>
      <c r="D80" s="150"/>
      <c r="E80" s="151"/>
      <c r="F80" s="24">
        <f>0.017%*F37</f>
        <v>0.43853370000000003</v>
      </c>
    </row>
    <row r="81" spans="2:6" ht="15" customHeight="1" x14ac:dyDescent="0.25">
      <c r="B81" s="14" t="s">
        <v>23</v>
      </c>
      <c r="C81" s="149" t="s">
        <v>97</v>
      </c>
      <c r="D81" s="150"/>
      <c r="E81" s="151"/>
      <c r="F81" s="24">
        <f>1.94%*F37</f>
        <v>50.044434000000003</v>
      </c>
    </row>
    <row r="82" spans="2:6" ht="15" customHeight="1" x14ac:dyDescent="0.25">
      <c r="B82" s="14" t="s">
        <v>51</v>
      </c>
      <c r="C82" s="149" t="s">
        <v>98</v>
      </c>
      <c r="D82" s="150"/>
      <c r="E82" s="151"/>
      <c r="F82" s="24">
        <f>0.729%*F37</f>
        <v>18.8053569</v>
      </c>
    </row>
    <row r="83" spans="2:6" ht="15" customHeight="1" x14ac:dyDescent="0.25">
      <c r="B83" s="27" t="s">
        <v>53</v>
      </c>
      <c r="C83" s="149" t="s">
        <v>99</v>
      </c>
      <c r="D83" s="150"/>
      <c r="E83" s="151"/>
      <c r="F83" s="24">
        <f>0.8%*F37</f>
        <v>20.636880000000001</v>
      </c>
    </row>
    <row r="84" spans="2:6" ht="15" customHeight="1" x14ac:dyDescent="0.25">
      <c r="B84" s="134" t="s">
        <v>57</v>
      </c>
      <c r="C84" s="135"/>
      <c r="D84" s="135"/>
      <c r="E84" s="136"/>
      <c r="F84" s="23">
        <f>SUM(F78:F83)</f>
        <v>101.636634</v>
      </c>
    </row>
    <row r="85" spans="2:6" ht="6.75"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238.8360583699567</v>
      </c>
    </row>
    <row r="90" spans="2:6" ht="15" customHeight="1" x14ac:dyDescent="0.25">
      <c r="B90" s="40" t="s">
        <v>18</v>
      </c>
      <c r="C90" s="186" t="s">
        <v>103</v>
      </c>
      <c r="D90" s="187"/>
      <c r="E90" s="188"/>
      <c r="F90" s="24">
        <f>0.82%*(F37+F44)</f>
        <v>23.502408239933334</v>
      </c>
    </row>
    <row r="91" spans="2:6" ht="15" customHeight="1" x14ac:dyDescent="0.25">
      <c r="B91" s="40" t="s">
        <v>20</v>
      </c>
      <c r="C91" s="186" t="s">
        <v>106</v>
      </c>
      <c r="D91" s="187"/>
      <c r="E91" s="188"/>
      <c r="F91" s="24">
        <f>0.02%*(F37+F44)</f>
        <v>0.57322946926666674</v>
      </c>
    </row>
    <row r="92" spans="2:6" ht="15" customHeight="1" x14ac:dyDescent="0.25">
      <c r="B92" s="40" t="s">
        <v>23</v>
      </c>
      <c r="C92" s="186" t="s">
        <v>107</v>
      </c>
      <c r="D92" s="187"/>
      <c r="E92" s="188"/>
      <c r="F92" s="24">
        <f>0.03%*(F37+F44)</f>
        <v>0.85984420390000005</v>
      </c>
    </row>
    <row r="93" spans="2:6" ht="15" customHeight="1" x14ac:dyDescent="0.25">
      <c r="B93" s="40" t="s">
        <v>51</v>
      </c>
      <c r="C93" s="186" t="s">
        <v>108</v>
      </c>
      <c r="D93" s="187"/>
      <c r="E93" s="188"/>
      <c r="F93" s="24">
        <f>0.61%*(F37+F44)</f>
        <v>17.483498812633332</v>
      </c>
    </row>
    <row r="94" spans="2:6" ht="15" customHeight="1" x14ac:dyDescent="0.25">
      <c r="B94" s="40" t="s">
        <v>53</v>
      </c>
      <c r="C94" s="186" t="s">
        <v>109</v>
      </c>
      <c r="D94" s="187"/>
      <c r="E94" s="188"/>
      <c r="F94" s="24">
        <f>1.389%*(F37+F44)</f>
        <v>39.810786640570001</v>
      </c>
    </row>
    <row r="95" spans="2:6" ht="15" customHeight="1" x14ac:dyDescent="0.25">
      <c r="B95" s="134" t="s">
        <v>57</v>
      </c>
      <c r="C95" s="135"/>
      <c r="D95" s="135"/>
      <c r="E95" s="136"/>
      <c r="F95" s="23">
        <f>SUM(F89:F94)</f>
        <v>321.06582573626008</v>
      </c>
    </row>
    <row r="96" spans="2:6" ht="6.75" customHeight="1" x14ac:dyDescent="0.25"/>
    <row r="97" spans="2:6" ht="15" customHeight="1"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6.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321.06582573626008</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321.06582573626008</v>
      </c>
    </row>
    <row r="108" spans="2:6" ht="6.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EPIs'!J79</f>
        <v>134.44333333333336</v>
      </c>
    </row>
    <row r="112" spans="2:6" ht="15" customHeight="1" x14ac:dyDescent="0.25">
      <c r="B112" s="14" t="s">
        <v>18</v>
      </c>
      <c r="C112" s="124" t="s">
        <v>119</v>
      </c>
      <c r="D112" s="125"/>
      <c r="E112" s="126"/>
      <c r="F112" s="30">
        <f>Materiais!J131</f>
        <v>45.840275000000013</v>
      </c>
    </row>
    <row r="113" spans="2:6" ht="15" customHeight="1" x14ac:dyDescent="0.25">
      <c r="B113" s="14" t="s">
        <v>20</v>
      </c>
      <c r="C113" s="183" t="s">
        <v>120</v>
      </c>
      <c r="D113" s="184"/>
      <c r="E113" s="185"/>
      <c r="F113" s="45">
        <v>0</v>
      </c>
    </row>
    <row r="114" spans="2:6" ht="15" customHeight="1" x14ac:dyDescent="0.25">
      <c r="B114" s="27" t="s">
        <v>23</v>
      </c>
      <c r="C114" s="140" t="s">
        <v>121</v>
      </c>
      <c r="D114" s="147"/>
      <c r="E114" s="148"/>
      <c r="F114" s="31">
        <v>0</v>
      </c>
    </row>
    <row r="115" spans="2:6" ht="15" customHeight="1" x14ac:dyDescent="0.25">
      <c r="B115" s="134" t="s">
        <v>57</v>
      </c>
      <c r="C115" s="135"/>
      <c r="D115" s="135"/>
      <c r="E115" s="136"/>
      <c r="F115" s="23">
        <f>SUM(F111:F114)</f>
        <v>180.28360833333338</v>
      </c>
    </row>
    <row r="116" spans="2:6" ht="15" customHeight="1" x14ac:dyDescent="0.25">
      <c r="B116" s="17" t="s">
        <v>41</v>
      </c>
      <c r="C116" s="137" t="s">
        <v>122</v>
      </c>
      <c r="D116" s="138"/>
      <c r="E116" s="138"/>
      <c r="F116" s="139"/>
    </row>
    <row r="117" spans="2:6" ht="6.75" customHeight="1" x14ac:dyDescent="0.25"/>
    <row r="118" spans="2:6" ht="15" customHeight="1" x14ac:dyDescent="0.25">
      <c r="B118" s="134" t="s">
        <v>123</v>
      </c>
      <c r="C118" s="136"/>
      <c r="D118" s="134" t="s">
        <v>124</v>
      </c>
      <c r="E118" s="135"/>
      <c r="F118" s="136"/>
    </row>
    <row r="119" spans="2:6" ht="15" customHeight="1" x14ac:dyDescent="0.25">
      <c r="B119" s="13">
        <v>6</v>
      </c>
      <c r="C119" s="134" t="s">
        <v>125</v>
      </c>
      <c r="D119" s="136"/>
      <c r="E119" s="32" t="s">
        <v>69</v>
      </c>
      <c r="F119" s="23" t="s">
        <v>46</v>
      </c>
    </row>
    <row r="120" spans="2:6" ht="15" customHeight="1" x14ac:dyDescent="0.25">
      <c r="B120" s="14" t="s">
        <v>16</v>
      </c>
      <c r="C120" s="124" t="s">
        <v>126</v>
      </c>
      <c r="D120" s="126"/>
      <c r="E120" s="33">
        <v>0.06</v>
      </c>
      <c r="F120" s="24">
        <f>E120*(F139-F138)</f>
        <v>283.96448577121561</v>
      </c>
    </row>
    <row r="121" spans="2:6" ht="15" customHeight="1" x14ac:dyDescent="0.25">
      <c r="B121" s="14" t="s">
        <v>18</v>
      </c>
      <c r="C121" s="124" t="s">
        <v>127</v>
      </c>
      <c r="D121" s="126"/>
      <c r="E121" s="33">
        <v>6.7900000000000002E-2</v>
      </c>
      <c r="F121" s="24">
        <f>E121*(F139-F138+F120)</f>
        <v>340.63433164829127</v>
      </c>
    </row>
    <row r="122" spans="2:6" ht="15" customHeight="1" x14ac:dyDescent="0.25">
      <c r="B122" s="14" t="s">
        <v>20</v>
      </c>
      <c r="C122" s="124" t="s">
        <v>128</v>
      </c>
      <c r="D122" s="125"/>
      <c r="E122" s="125"/>
      <c r="F122" s="126"/>
    </row>
    <row r="123" spans="2:6" ht="15" customHeight="1" x14ac:dyDescent="0.25">
      <c r="B123" s="34"/>
      <c r="C123" s="129" t="s">
        <v>129</v>
      </c>
      <c r="D123" s="130"/>
      <c r="E123" s="33">
        <v>7.5999999999999998E-2</v>
      </c>
      <c r="F123" s="24">
        <f>((F139-F138+F120+F121)/(1-E126))*E123</f>
        <v>474.8196603701719</v>
      </c>
    </row>
    <row r="124" spans="2:6" ht="15" customHeight="1" x14ac:dyDescent="0.25">
      <c r="B124" s="34"/>
      <c r="C124" s="129" t="s">
        <v>130</v>
      </c>
      <c r="D124" s="130"/>
      <c r="E124" s="33">
        <v>1.6500000000000001E-2</v>
      </c>
      <c r="F124" s="24">
        <f>((F139-F138+F120+F121)/(1-E126))*E124</f>
        <v>103.08584731720838</v>
      </c>
    </row>
    <row r="125" spans="2:6" ht="15" customHeight="1" x14ac:dyDescent="0.25">
      <c r="B125" s="34"/>
      <c r="C125" s="129" t="s">
        <v>131</v>
      </c>
      <c r="D125" s="130"/>
      <c r="E125" s="33">
        <v>0.05</v>
      </c>
      <c r="F125" s="24">
        <f>((F139-F138+F120+F121)/(1-E126))*E125</f>
        <v>312.38135550669205</v>
      </c>
    </row>
    <row r="126" spans="2:6" ht="15" customHeight="1" x14ac:dyDescent="0.25">
      <c r="B126" s="131" t="s">
        <v>132</v>
      </c>
      <c r="C126" s="132"/>
      <c r="D126" s="133"/>
      <c r="E126" s="35">
        <f>SUM(E123:E125)</f>
        <v>0.14250000000000002</v>
      </c>
      <c r="F126" s="23">
        <f>SUM(F123:F125)+0.01</f>
        <v>890.29686319407233</v>
      </c>
    </row>
    <row r="127" spans="2:6" ht="15" customHeight="1" x14ac:dyDescent="0.25">
      <c r="B127" s="134" t="s">
        <v>57</v>
      </c>
      <c r="C127" s="135"/>
      <c r="D127" s="136"/>
      <c r="E127" s="35">
        <f>SUM(E120:E121)+E126</f>
        <v>0.27040000000000003</v>
      </c>
      <c r="F127" s="36">
        <f>SUM(F120:F121)+SUM(F123:F125)</f>
        <v>1514.8856806135791</v>
      </c>
    </row>
    <row r="128" spans="2:6" ht="15" customHeight="1" x14ac:dyDescent="0.25">
      <c r="B128" s="37" t="s">
        <v>133</v>
      </c>
      <c r="C128" s="137" t="s">
        <v>134</v>
      </c>
      <c r="D128" s="138"/>
      <c r="E128" s="138"/>
      <c r="F128" s="139"/>
    </row>
    <row r="129" spans="2:6" ht="15" customHeight="1" x14ac:dyDescent="0.25">
      <c r="B129" s="37" t="s">
        <v>135</v>
      </c>
      <c r="C129" s="137" t="s">
        <v>136</v>
      </c>
      <c r="D129" s="138"/>
      <c r="E129" s="138"/>
      <c r="F129" s="139"/>
    </row>
    <row r="130" spans="2:6" ht="25.5" customHeight="1" x14ac:dyDescent="0.25">
      <c r="B130" s="37" t="s">
        <v>137</v>
      </c>
      <c r="C130" s="141" t="s">
        <v>138</v>
      </c>
      <c r="D130" s="142"/>
      <c r="E130" s="142"/>
      <c r="F130" s="143"/>
    </row>
    <row r="131" spans="2:6" ht="6.75" customHeight="1" x14ac:dyDescent="0.25"/>
    <row r="132" spans="2:6" ht="15" customHeight="1" x14ac:dyDescent="0.25">
      <c r="B132" s="134" t="s">
        <v>139</v>
      </c>
      <c r="C132" s="135"/>
      <c r="D132" s="135"/>
      <c r="E132" s="135"/>
      <c r="F132" s="136"/>
    </row>
    <row r="133" spans="2:6" ht="15" customHeight="1" x14ac:dyDescent="0.25">
      <c r="B133" s="144" t="s">
        <v>140</v>
      </c>
      <c r="C133" s="145"/>
      <c r="D133" s="145"/>
      <c r="E133" s="146"/>
      <c r="F133" s="38" t="s">
        <v>141</v>
      </c>
    </row>
    <row r="134" spans="2:6" ht="15" customHeight="1" x14ac:dyDescent="0.25">
      <c r="B134" s="14" t="s">
        <v>16</v>
      </c>
      <c r="C134" s="124" t="s">
        <v>142</v>
      </c>
      <c r="D134" s="125"/>
      <c r="E134" s="126"/>
      <c r="F134" s="25">
        <f>F37</f>
        <v>2579.61</v>
      </c>
    </row>
    <row r="135" spans="2:6" ht="15" customHeight="1" x14ac:dyDescent="0.25">
      <c r="B135" s="14" t="s">
        <v>18</v>
      </c>
      <c r="C135" s="124" t="s">
        <v>143</v>
      </c>
      <c r="D135" s="125"/>
      <c r="E135" s="126"/>
      <c r="F135" s="25">
        <f>F74</f>
        <v>1730.4289697839999</v>
      </c>
    </row>
    <row r="136" spans="2:6" ht="15" customHeight="1" x14ac:dyDescent="0.25">
      <c r="B136" s="14" t="s">
        <v>20</v>
      </c>
      <c r="C136" s="124" t="s">
        <v>144</v>
      </c>
      <c r="D136" s="125"/>
      <c r="E136" s="126"/>
      <c r="F136" s="25">
        <f>F84</f>
        <v>101.636634</v>
      </c>
    </row>
    <row r="137" spans="2:6" ht="15" customHeight="1" x14ac:dyDescent="0.25">
      <c r="B137" s="14" t="s">
        <v>23</v>
      </c>
      <c r="C137" s="124" t="s">
        <v>145</v>
      </c>
      <c r="D137" s="125"/>
      <c r="E137" s="126"/>
      <c r="F137" s="25">
        <f>F107</f>
        <v>321.06582573626008</v>
      </c>
    </row>
    <row r="138" spans="2:6" ht="15" customHeight="1" x14ac:dyDescent="0.25">
      <c r="B138" s="14" t="s">
        <v>51</v>
      </c>
      <c r="C138" s="140" t="s">
        <v>146</v>
      </c>
      <c r="D138" s="125"/>
      <c r="E138" s="126"/>
      <c r="F138" s="25">
        <f>F115</f>
        <v>180.28360833333338</v>
      </c>
    </row>
    <row r="139" spans="2:6" ht="15" customHeight="1" x14ac:dyDescent="0.25">
      <c r="B139" s="134" t="s">
        <v>147</v>
      </c>
      <c r="C139" s="135"/>
      <c r="D139" s="135"/>
      <c r="E139" s="136"/>
      <c r="F139" s="39">
        <f>SUM(F134:F138)</f>
        <v>4913.0250378535939</v>
      </c>
    </row>
    <row r="140" spans="2:6" ht="15" customHeight="1" x14ac:dyDescent="0.25">
      <c r="B140" s="14" t="s">
        <v>53</v>
      </c>
      <c r="C140" s="124" t="s">
        <v>148</v>
      </c>
      <c r="D140" s="125"/>
      <c r="E140" s="126"/>
      <c r="F140" s="25">
        <f>F127</f>
        <v>1514.8856806135791</v>
      </c>
    </row>
    <row r="141" spans="2:6" ht="15" customHeight="1" x14ac:dyDescent="0.25">
      <c r="B141" s="134" t="s">
        <v>149</v>
      </c>
      <c r="C141" s="135"/>
      <c r="D141" s="135"/>
      <c r="E141" s="136"/>
      <c r="F141" s="39">
        <f>SUM(F139:F140)</f>
        <v>6427.910718467173</v>
      </c>
    </row>
    <row r="143" spans="2:6" ht="15" customHeight="1" x14ac:dyDescent="0.25">
      <c r="B143" s="127" t="s">
        <v>150</v>
      </c>
      <c r="C143" s="128"/>
      <c r="D143" s="128"/>
      <c r="E143" s="128"/>
      <c r="F143" s="128"/>
    </row>
    <row r="144" spans="2:6" ht="15" customHeight="1" x14ac:dyDescent="0.25">
      <c r="B144" s="128"/>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27" customHeight="1" x14ac:dyDescent="0.25">
      <c r="B148" s="128"/>
      <c r="C148" s="128"/>
      <c r="D148" s="128"/>
      <c r="E148" s="128"/>
      <c r="F148" s="128"/>
    </row>
  </sheetData>
  <mergeCells count="154">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3:E33"/>
    <mergeCell ref="C34:E34"/>
    <mergeCell ref="C35:E35"/>
    <mergeCell ref="C36:E36"/>
    <mergeCell ref="B37:E37"/>
    <mergeCell ref="C26:F26"/>
    <mergeCell ref="B28:C28"/>
    <mergeCell ref="D28:F28"/>
    <mergeCell ref="C29:E29"/>
    <mergeCell ref="C30:E30"/>
    <mergeCell ref="C31:E31"/>
    <mergeCell ref="C32:D32"/>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2:E62"/>
    <mergeCell ref="C63:E63"/>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34:E134"/>
    <mergeCell ref="C111:E111"/>
    <mergeCell ref="C112:E112"/>
    <mergeCell ref="C113:E113"/>
    <mergeCell ref="C114:E114"/>
    <mergeCell ref="B115:E115"/>
    <mergeCell ref="C116:F116"/>
    <mergeCell ref="C105:E105"/>
    <mergeCell ref="C106:E106"/>
    <mergeCell ref="B107:E107"/>
    <mergeCell ref="B109:C109"/>
    <mergeCell ref="D109:F109"/>
    <mergeCell ref="C110:E110"/>
    <mergeCell ref="C135:E135"/>
    <mergeCell ref="B143:F148"/>
    <mergeCell ref="C123:D123"/>
    <mergeCell ref="C124:D124"/>
    <mergeCell ref="C125:D125"/>
    <mergeCell ref="B126:D126"/>
    <mergeCell ref="B127:D127"/>
    <mergeCell ref="C128:F128"/>
    <mergeCell ref="B118:C118"/>
    <mergeCell ref="D118:F118"/>
    <mergeCell ref="C119:D119"/>
    <mergeCell ref="C120:D120"/>
    <mergeCell ref="C121:D121"/>
    <mergeCell ref="C122:F122"/>
    <mergeCell ref="C136:E136"/>
    <mergeCell ref="C137:E137"/>
    <mergeCell ref="C138:E138"/>
    <mergeCell ref="B139:E139"/>
    <mergeCell ref="C140:E140"/>
    <mergeCell ref="B141:E141"/>
    <mergeCell ref="C129:F129"/>
    <mergeCell ref="C130:F130"/>
    <mergeCell ref="B132:F132"/>
    <mergeCell ref="B133:E133"/>
  </mergeCells>
  <pageMargins left="0.23622047244094491" right="0.23622047244094491" top="1.24" bottom="0.74803149606299213" header="0.16" footer="0.16"/>
  <pageSetup paperSize="9" scale="98" fitToHeight="0" orientation="portrait" r:id="rId1"/>
  <rowBreaks count="3" manualBreakCount="3">
    <brk id="38" max="5" man="1"/>
    <brk id="75" max="5" man="1"/>
    <brk id="11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2FBA3-D93B-4235-878B-0B28416DF635}">
  <sheetPr>
    <pageSetUpPr fitToPage="1"/>
  </sheetPr>
  <dimension ref="B1:J148"/>
  <sheetViews>
    <sheetView showGridLines="0" view="pageBreakPreview"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0.140625" style="8" bestFit="1" customWidth="1"/>
    <col min="6" max="6" width="11.7109375" style="9" customWidth="1"/>
    <col min="7" max="7" width="13.7109375" style="4" bestFit="1" customWidth="1"/>
    <col min="8" max="8" width="12.7109375" style="4" bestFit="1" customWidth="1"/>
    <col min="9" max="16384" width="9.140625" style="4"/>
  </cols>
  <sheetData>
    <row r="1" spans="2:6" ht="15" customHeight="1" x14ac:dyDescent="0.25">
      <c r="C1" s="6"/>
    </row>
    <row r="2" spans="2:6" s="12" customFormat="1" ht="15" customHeight="1" x14ac:dyDescent="0.25">
      <c r="B2" s="10" t="s">
        <v>0</v>
      </c>
      <c r="C2" s="11" t="s">
        <v>1</v>
      </c>
      <c r="D2" s="10" t="s">
        <v>2</v>
      </c>
      <c r="E2" s="175" t="s">
        <v>3</v>
      </c>
      <c r="F2" s="175"/>
    </row>
    <row r="3" spans="2:6" ht="21" x14ac:dyDescent="0.25">
      <c r="B3" s="176"/>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69" t="s">
        <v>26</v>
      </c>
      <c r="C15" s="169"/>
      <c r="D15" s="44" t="s">
        <v>27</v>
      </c>
      <c r="E15" s="170" t="s">
        <v>28</v>
      </c>
      <c r="F15" s="171"/>
    </row>
    <row r="16" spans="2:6" ht="15" customHeight="1" x14ac:dyDescent="0.25">
      <c r="B16" s="166" t="s">
        <v>165</v>
      </c>
      <c r="C16" s="166"/>
      <c r="D16" s="11" t="s">
        <v>30</v>
      </c>
      <c r="E16" s="167">
        <v>2</v>
      </c>
      <c r="F16" s="167"/>
    </row>
    <row r="17" spans="2:9" ht="7.5" customHeight="1" x14ac:dyDescent="0.25"/>
    <row r="18" spans="2:9" ht="15" customHeight="1" x14ac:dyDescent="0.25">
      <c r="B18" s="152" t="s">
        <v>31</v>
      </c>
      <c r="C18" s="152"/>
      <c r="D18" s="152"/>
      <c r="E18" s="152"/>
      <c r="F18" s="152"/>
    </row>
    <row r="19" spans="2:9" ht="15" customHeight="1" x14ac:dyDescent="0.25">
      <c r="B19" s="152" t="s">
        <v>32</v>
      </c>
      <c r="C19" s="152"/>
      <c r="D19" s="152"/>
      <c r="E19" s="152"/>
      <c r="F19" s="152"/>
    </row>
    <row r="20" spans="2:9" ht="15" customHeight="1" x14ac:dyDescent="0.25">
      <c r="B20" s="168" t="s">
        <v>33</v>
      </c>
      <c r="C20" s="168"/>
      <c r="D20" s="168"/>
      <c r="E20" s="168"/>
      <c r="F20" s="168"/>
    </row>
    <row r="21" spans="2:9" ht="15" customHeight="1" x14ac:dyDescent="0.25">
      <c r="B21" s="14">
        <v>1</v>
      </c>
      <c r="C21" s="162" t="s">
        <v>34</v>
      </c>
      <c r="D21" s="163"/>
      <c r="E21" s="158" t="s">
        <v>166</v>
      </c>
      <c r="F21" s="159"/>
    </row>
    <row r="22" spans="2:9" ht="15" customHeight="1" x14ac:dyDescent="0.25">
      <c r="B22" s="14">
        <v>2</v>
      </c>
      <c r="C22" s="21" t="s">
        <v>36</v>
      </c>
      <c r="D22" s="22"/>
      <c r="E22" s="158" t="s">
        <v>167</v>
      </c>
      <c r="F22" s="159"/>
    </row>
    <row r="23" spans="2:9" ht="15" customHeight="1" x14ac:dyDescent="0.25">
      <c r="B23" s="14">
        <v>3</v>
      </c>
      <c r="C23" s="124" t="s">
        <v>38</v>
      </c>
      <c r="D23" s="126"/>
      <c r="E23" s="160">
        <v>1580.42</v>
      </c>
      <c r="F23" s="161"/>
    </row>
    <row r="24" spans="2:9" ht="15" customHeight="1" x14ac:dyDescent="0.25">
      <c r="B24" s="14">
        <v>4</v>
      </c>
      <c r="C24" s="162" t="s">
        <v>39</v>
      </c>
      <c r="D24" s="163"/>
      <c r="E24" s="158" t="str">
        <f>$E$21</f>
        <v>AUXILIAR DE COZINHA</v>
      </c>
      <c r="F24" s="159"/>
    </row>
    <row r="25" spans="2:9" ht="15" customHeight="1" x14ac:dyDescent="0.25">
      <c r="B25" s="14">
        <v>5</v>
      </c>
      <c r="C25" s="162" t="s">
        <v>40</v>
      </c>
      <c r="D25" s="163"/>
      <c r="E25" s="164">
        <v>45658</v>
      </c>
      <c r="F25" s="165"/>
    </row>
    <row r="26" spans="2:9" ht="15" customHeight="1" x14ac:dyDescent="0.25">
      <c r="B26" s="17" t="s">
        <v>41</v>
      </c>
      <c r="C26" s="157" t="s">
        <v>42</v>
      </c>
      <c r="D26" s="157"/>
      <c r="E26" s="157"/>
      <c r="F26" s="157"/>
    </row>
    <row r="27" spans="2:9" ht="7.5" customHeight="1" x14ac:dyDescent="0.25"/>
    <row r="28" spans="2:9" ht="15" customHeight="1" x14ac:dyDescent="0.25">
      <c r="B28" s="152" t="s">
        <v>43</v>
      </c>
      <c r="C28" s="152"/>
      <c r="D28" s="152" t="s">
        <v>44</v>
      </c>
      <c r="E28" s="152"/>
      <c r="F28" s="152"/>
    </row>
    <row r="29" spans="2:9" ht="15" customHeight="1" x14ac:dyDescent="0.25">
      <c r="B29" s="13">
        <v>1</v>
      </c>
      <c r="C29" s="152" t="s">
        <v>45</v>
      </c>
      <c r="D29" s="152"/>
      <c r="E29" s="152"/>
      <c r="F29" s="23" t="s">
        <v>46</v>
      </c>
    </row>
    <row r="30" spans="2:9" ht="15" customHeight="1" x14ac:dyDescent="0.25">
      <c r="B30" s="14" t="s">
        <v>16</v>
      </c>
      <c r="C30" s="149" t="s">
        <v>47</v>
      </c>
      <c r="D30" s="150"/>
      <c r="E30" s="151"/>
      <c r="F30" s="24">
        <f>E23</f>
        <v>1580.42</v>
      </c>
    </row>
    <row r="31" spans="2:9" ht="15" customHeight="1" x14ac:dyDescent="0.25">
      <c r="B31" s="14" t="s">
        <v>18</v>
      </c>
      <c r="C31" s="149" t="s">
        <v>48</v>
      </c>
      <c r="D31" s="150"/>
      <c r="E31" s="151"/>
      <c r="F31" s="24">
        <v>0</v>
      </c>
      <c r="G31" s="60"/>
    </row>
    <row r="32" spans="2:9" s="26" customFormat="1" ht="15" customHeight="1" x14ac:dyDescent="0.25">
      <c r="B32" s="14" t="s">
        <v>20</v>
      </c>
      <c r="C32" s="56" t="s">
        <v>168</v>
      </c>
      <c r="D32" s="57"/>
      <c r="E32" s="58">
        <v>0.2</v>
      </c>
      <c r="F32" s="24">
        <f>E32*H32</f>
        <v>303.60000000000002</v>
      </c>
      <c r="G32" s="60" t="s">
        <v>157</v>
      </c>
      <c r="H32" s="59">
        <v>1518</v>
      </c>
      <c r="I32" s="4" t="s">
        <v>169</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1884.02</v>
      </c>
    </row>
    <row r="38" spans="2:6" ht="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5">
        <f>$F$37*8.33%</f>
        <v>156.93886599999999</v>
      </c>
    </row>
    <row r="43" spans="2:6" ht="15" customHeight="1" x14ac:dyDescent="0.25">
      <c r="B43" s="27" t="s">
        <v>18</v>
      </c>
      <c r="C43" s="154" t="s">
        <v>65</v>
      </c>
      <c r="D43" s="155"/>
      <c r="E43" s="156"/>
      <c r="F43" s="24">
        <f>$F$37*((1/12)/3)</f>
        <v>52.333888888888886</v>
      </c>
    </row>
    <row r="44" spans="2:6" ht="15" customHeight="1" x14ac:dyDescent="0.25">
      <c r="B44" s="134" t="s">
        <v>57</v>
      </c>
      <c r="C44" s="135"/>
      <c r="D44" s="135"/>
      <c r="E44" s="136"/>
      <c r="F44" s="23">
        <f>SUM(F42:F43)</f>
        <v>209.27275488888887</v>
      </c>
    </row>
    <row r="45" spans="2:6" ht="7.5"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5">
        <f>($F$37+$F$44)*E49</f>
        <v>418.65855097777779</v>
      </c>
    </row>
    <row r="50" spans="2:10" ht="15" customHeight="1" x14ac:dyDescent="0.25">
      <c r="B50" s="14" t="s">
        <v>18</v>
      </c>
      <c r="C50" s="124" t="s">
        <v>71</v>
      </c>
      <c r="D50" s="126"/>
      <c r="E50" s="28">
        <v>2.5000000000000001E-2</v>
      </c>
      <c r="F50" s="25">
        <f t="shared" ref="F50:F56" si="0">($F$37+$F$44)*E50</f>
        <v>52.332318872222224</v>
      </c>
    </row>
    <row r="51" spans="2:10" ht="15" customHeight="1" x14ac:dyDescent="0.25">
      <c r="B51" s="14" t="s">
        <v>20</v>
      </c>
      <c r="C51" s="124" t="s">
        <v>72</v>
      </c>
      <c r="D51" s="126"/>
      <c r="E51" s="28">
        <v>0.03</v>
      </c>
      <c r="F51" s="25">
        <f t="shared" si="0"/>
        <v>62.798782646666659</v>
      </c>
    </row>
    <row r="52" spans="2:10" ht="15" customHeight="1" x14ac:dyDescent="0.25">
      <c r="B52" s="14" t="s">
        <v>23</v>
      </c>
      <c r="C52" s="124" t="s">
        <v>73</v>
      </c>
      <c r="D52" s="126"/>
      <c r="E52" s="28">
        <v>1.4999999999999999E-2</v>
      </c>
      <c r="F52" s="25">
        <f t="shared" si="0"/>
        <v>31.399391323333329</v>
      </c>
    </row>
    <row r="53" spans="2:10" ht="15" customHeight="1" x14ac:dyDescent="0.25">
      <c r="B53" s="14" t="s">
        <v>51</v>
      </c>
      <c r="C53" s="124" t="s">
        <v>74</v>
      </c>
      <c r="D53" s="126"/>
      <c r="E53" s="28">
        <v>0.01</v>
      </c>
      <c r="F53" s="25">
        <f t="shared" si="0"/>
        <v>20.932927548888888</v>
      </c>
    </row>
    <row r="54" spans="2:10" ht="15" customHeight="1" x14ac:dyDescent="0.25">
      <c r="B54" s="14" t="s">
        <v>53</v>
      </c>
      <c r="C54" s="124" t="s">
        <v>75</v>
      </c>
      <c r="D54" s="126"/>
      <c r="E54" s="28">
        <v>6.0000000000000001E-3</v>
      </c>
      <c r="F54" s="25">
        <f t="shared" si="0"/>
        <v>12.559756529333333</v>
      </c>
    </row>
    <row r="55" spans="2:10" ht="15" customHeight="1" x14ac:dyDescent="0.25">
      <c r="B55" s="14" t="s">
        <v>55</v>
      </c>
      <c r="C55" s="124" t="s">
        <v>76</v>
      </c>
      <c r="D55" s="126"/>
      <c r="E55" s="28">
        <v>2E-3</v>
      </c>
      <c r="F55" s="25">
        <f t="shared" si="0"/>
        <v>4.1865855097777773</v>
      </c>
    </row>
    <row r="56" spans="2:10" ht="15" customHeight="1" x14ac:dyDescent="0.25">
      <c r="B56" s="14" t="s">
        <v>77</v>
      </c>
      <c r="C56" s="124" t="s">
        <v>78</v>
      </c>
      <c r="D56" s="126"/>
      <c r="E56" s="28">
        <v>0.08</v>
      </c>
      <c r="F56" s="25">
        <f t="shared" si="0"/>
        <v>167.4634203911111</v>
      </c>
    </row>
    <row r="57" spans="2:10" ht="15" customHeight="1" x14ac:dyDescent="0.25">
      <c r="B57" s="134" t="s">
        <v>57</v>
      </c>
      <c r="C57" s="135"/>
      <c r="D57" s="135"/>
      <c r="E57" s="53">
        <f>SUM(E49:E56)</f>
        <v>0.36800000000000005</v>
      </c>
      <c r="F57" s="23">
        <f>SUM(F49:F56)</f>
        <v>770.33173379911102</v>
      </c>
    </row>
    <row r="58" spans="2:10" ht="8.25"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c r="G61" s="52"/>
      <c r="H61" s="52"/>
    </row>
    <row r="62" spans="2:10" ht="15" customHeight="1" x14ac:dyDescent="0.25">
      <c r="B62" s="14" t="s">
        <v>16</v>
      </c>
      <c r="C62" s="149" t="s">
        <v>82</v>
      </c>
      <c r="D62" s="150"/>
      <c r="E62" s="151"/>
      <c r="F62" s="30">
        <f>250-(250*0.2)</f>
        <v>200</v>
      </c>
    </row>
    <row r="63" spans="2:10" ht="15" customHeight="1" x14ac:dyDescent="0.25">
      <c r="B63" s="14" t="s">
        <v>18</v>
      </c>
      <c r="C63" s="149" t="s">
        <v>83</v>
      </c>
      <c r="D63" s="150"/>
      <c r="E63" s="151"/>
      <c r="F63" s="66">
        <f>(H63*2*J63)-(F30*6%)</f>
        <v>76.774799999999999</v>
      </c>
      <c r="G63" s="52" t="s">
        <v>84</v>
      </c>
      <c r="H63" s="52">
        <v>26</v>
      </c>
      <c r="I63" s="61" t="s">
        <v>85</v>
      </c>
      <c r="J63" s="62">
        <v>3.3</v>
      </c>
    </row>
    <row r="64" spans="2:10" ht="15" customHeight="1" x14ac:dyDescent="0.25">
      <c r="B64" s="14" t="s">
        <v>20</v>
      </c>
      <c r="C64" s="149" t="s">
        <v>86</v>
      </c>
      <c r="D64" s="150"/>
      <c r="E64" s="151"/>
      <c r="F64" s="30">
        <v>137.97999999999999</v>
      </c>
    </row>
    <row r="65" spans="2:6" s="26" customFormat="1" ht="15" customHeight="1" x14ac:dyDescent="0.25">
      <c r="B65" s="14" t="s">
        <v>23</v>
      </c>
      <c r="C65" s="154" t="s">
        <v>87</v>
      </c>
      <c r="D65" s="150"/>
      <c r="E65" s="151"/>
      <c r="F65" s="24">
        <v>16.13</v>
      </c>
    </row>
    <row r="66" spans="2:6" s="26" customFormat="1" ht="15" customHeight="1" x14ac:dyDescent="0.25">
      <c r="B66" s="14"/>
      <c r="C66" s="154"/>
      <c r="D66" s="150"/>
      <c r="E66" s="151"/>
      <c r="F66" s="24"/>
    </row>
    <row r="67" spans="2:6" ht="15" customHeight="1" x14ac:dyDescent="0.25">
      <c r="B67" s="134" t="s">
        <v>57</v>
      </c>
      <c r="C67" s="135"/>
      <c r="D67" s="135"/>
      <c r="E67" s="136"/>
      <c r="F67" s="23">
        <f>SUM(F62:F66)</f>
        <v>430.88480000000004</v>
      </c>
    </row>
    <row r="68" spans="2:6" ht="6.75"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5">
        <f>F44</f>
        <v>209.27275488888887</v>
      </c>
    </row>
    <row r="72" spans="2:6" ht="15" customHeight="1" x14ac:dyDescent="0.25">
      <c r="B72" s="14" t="s">
        <v>68</v>
      </c>
      <c r="C72" s="149" t="str">
        <f>C48</f>
        <v>GPS, FGTS e outras contribuições</v>
      </c>
      <c r="D72" s="150"/>
      <c r="E72" s="151"/>
      <c r="F72" s="25">
        <f>F57</f>
        <v>770.33173379911102</v>
      </c>
    </row>
    <row r="73" spans="2:6" ht="15" customHeight="1" x14ac:dyDescent="0.25">
      <c r="B73" s="14" t="s">
        <v>81</v>
      </c>
      <c r="C73" s="149" t="str">
        <f>C61</f>
        <v>Benefícios Mensais e Diários</v>
      </c>
      <c r="D73" s="150"/>
      <c r="E73" s="151"/>
      <c r="F73" s="25">
        <f>F67</f>
        <v>430.88480000000004</v>
      </c>
    </row>
    <row r="74" spans="2:6" ht="15" customHeight="1" x14ac:dyDescent="0.25">
      <c r="B74" s="134" t="s">
        <v>57</v>
      </c>
      <c r="C74" s="135"/>
      <c r="D74" s="135"/>
      <c r="E74" s="136"/>
      <c r="F74" s="23">
        <f>SUM(F71:F73)</f>
        <v>1410.489288688</v>
      </c>
    </row>
    <row r="75" spans="2:6" ht="7.5"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5">
        <f>0.42%*F37</f>
        <v>7.9128839999999991</v>
      </c>
    </row>
    <row r="79" spans="2:6" ht="15" customHeight="1" x14ac:dyDescent="0.25">
      <c r="B79" s="14" t="s">
        <v>18</v>
      </c>
      <c r="C79" s="149" t="s">
        <v>95</v>
      </c>
      <c r="D79" s="150"/>
      <c r="E79" s="151"/>
      <c r="F79" s="25">
        <f>0.034%*F37</f>
        <v>0.64056679999999999</v>
      </c>
    </row>
    <row r="80" spans="2:6" ht="15" customHeight="1" x14ac:dyDescent="0.25">
      <c r="B80" s="14" t="s">
        <v>20</v>
      </c>
      <c r="C80" s="149" t="s">
        <v>96</v>
      </c>
      <c r="D80" s="150"/>
      <c r="E80" s="151"/>
      <c r="F80" s="25">
        <f>0.017%*F37</f>
        <v>0.3202834</v>
      </c>
    </row>
    <row r="81" spans="2:6" ht="15" customHeight="1" x14ac:dyDescent="0.25">
      <c r="B81" s="14" t="s">
        <v>23</v>
      </c>
      <c r="C81" s="149" t="s">
        <v>97</v>
      </c>
      <c r="D81" s="150"/>
      <c r="E81" s="151"/>
      <c r="F81" s="25">
        <f>1.94%*F37</f>
        <v>36.549987999999999</v>
      </c>
    </row>
    <row r="82" spans="2:6" ht="15" customHeight="1" x14ac:dyDescent="0.25">
      <c r="B82" s="14" t="s">
        <v>51</v>
      </c>
      <c r="C82" s="149" t="s">
        <v>98</v>
      </c>
      <c r="D82" s="150"/>
      <c r="E82" s="151"/>
      <c r="F82" s="25">
        <f>0.729%*F37</f>
        <v>13.734505799999999</v>
      </c>
    </row>
    <row r="83" spans="2:6" ht="15" customHeight="1" x14ac:dyDescent="0.25">
      <c r="B83" s="27" t="s">
        <v>53</v>
      </c>
      <c r="C83" s="149" t="s">
        <v>99</v>
      </c>
      <c r="D83" s="150"/>
      <c r="E83" s="151"/>
      <c r="F83" s="25">
        <f>0.8%*F37</f>
        <v>15.07216</v>
      </c>
    </row>
    <row r="84" spans="2:6" ht="15" customHeight="1" x14ac:dyDescent="0.25">
      <c r="B84" s="134" t="s">
        <v>57</v>
      </c>
      <c r="C84" s="135"/>
      <c r="D84" s="135"/>
      <c r="E84" s="136"/>
      <c r="F84" s="23">
        <f>SUM(F78:F83)</f>
        <v>74.230388000000005</v>
      </c>
    </row>
    <row r="85" spans="2:6" ht="9"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174.43408526489111</v>
      </c>
    </row>
    <row r="90" spans="2:6" ht="15" customHeight="1" x14ac:dyDescent="0.25">
      <c r="B90" s="14" t="s">
        <v>18</v>
      </c>
      <c r="C90" s="149" t="s">
        <v>103</v>
      </c>
      <c r="D90" s="150"/>
      <c r="E90" s="151"/>
      <c r="F90" s="24">
        <f>0.82%*(F37+F44)</f>
        <v>17.165000590088887</v>
      </c>
    </row>
    <row r="91" spans="2:6" ht="15" customHeight="1" x14ac:dyDescent="0.25">
      <c r="B91" s="14" t="s">
        <v>20</v>
      </c>
      <c r="C91" s="149" t="s">
        <v>106</v>
      </c>
      <c r="D91" s="150"/>
      <c r="E91" s="151"/>
      <c r="F91" s="24">
        <f>0.02%*(F37+F44)</f>
        <v>0.41865855097777777</v>
      </c>
    </row>
    <row r="92" spans="2:6" ht="15" customHeight="1" x14ac:dyDescent="0.25">
      <c r="B92" s="14" t="s">
        <v>23</v>
      </c>
      <c r="C92" s="149" t="s">
        <v>107</v>
      </c>
      <c r="D92" s="150"/>
      <c r="E92" s="151"/>
      <c r="F92" s="24">
        <f>0.03%*(F37+F44)</f>
        <v>0.62798782646666662</v>
      </c>
    </row>
    <row r="93" spans="2:6" ht="15" customHeight="1" x14ac:dyDescent="0.25">
      <c r="B93" s="14" t="s">
        <v>51</v>
      </c>
      <c r="C93" s="149" t="s">
        <v>108</v>
      </c>
      <c r="D93" s="150"/>
      <c r="E93" s="151"/>
      <c r="F93" s="24">
        <f>0.61%*(F37+F44)</f>
        <v>12.76908580482222</v>
      </c>
    </row>
    <row r="94" spans="2:6" ht="15" customHeight="1" x14ac:dyDescent="0.25">
      <c r="B94" s="14" t="s">
        <v>53</v>
      </c>
      <c r="C94" s="149" t="s">
        <v>109</v>
      </c>
      <c r="D94" s="150"/>
      <c r="E94" s="151"/>
      <c r="F94" s="24">
        <f>1.389%*(F37+F44)</f>
        <v>29.075836365406666</v>
      </c>
    </row>
    <row r="95" spans="2:6" ht="15" customHeight="1" x14ac:dyDescent="0.25">
      <c r="B95" s="134" t="s">
        <v>57</v>
      </c>
      <c r="C95" s="135"/>
      <c r="D95" s="135"/>
      <c r="E95" s="136"/>
      <c r="F95" s="23">
        <f>SUM(F89:F94)</f>
        <v>234.49065440265332</v>
      </c>
    </row>
    <row r="96" spans="2:6" ht="7.5" customHeight="1" x14ac:dyDescent="0.25"/>
    <row r="97" spans="2:6"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234.49065440265332</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234.49065440265332</v>
      </c>
    </row>
    <row r="108" spans="2:6" ht="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EPIs'!J92</f>
        <v>60.961666666666666</v>
      </c>
    </row>
    <row r="112" spans="2:6" ht="15" customHeight="1" x14ac:dyDescent="0.25">
      <c r="B112" s="14" t="s">
        <v>18</v>
      </c>
      <c r="C112" s="124" t="s">
        <v>119</v>
      </c>
      <c r="D112" s="125"/>
      <c r="E112" s="126"/>
      <c r="F112" s="30">
        <f>Materiais!J160</f>
        <v>409.43380000000002</v>
      </c>
    </row>
    <row r="113" spans="2:6" ht="15" customHeight="1" x14ac:dyDescent="0.25">
      <c r="B113" s="14" t="s">
        <v>20</v>
      </c>
      <c r="C113" s="124" t="s">
        <v>120</v>
      </c>
      <c r="D113" s="125"/>
      <c r="E113" s="126"/>
      <c r="F113" s="30">
        <v>0</v>
      </c>
    </row>
    <row r="114" spans="2:6" ht="15" customHeight="1" x14ac:dyDescent="0.25">
      <c r="B114" s="27" t="s">
        <v>23</v>
      </c>
      <c r="C114" s="140" t="s">
        <v>121</v>
      </c>
      <c r="D114" s="147"/>
      <c r="E114" s="148"/>
      <c r="F114" s="31">
        <v>0</v>
      </c>
    </row>
    <row r="115" spans="2:6" ht="15" customHeight="1" x14ac:dyDescent="0.25">
      <c r="B115" s="134" t="s">
        <v>57</v>
      </c>
      <c r="C115" s="135"/>
      <c r="D115" s="135"/>
      <c r="E115" s="136"/>
      <c r="F115" s="23">
        <f>SUM(F111:F114)</f>
        <v>470.39546666666666</v>
      </c>
    </row>
    <row r="116" spans="2:6" ht="15" customHeight="1" x14ac:dyDescent="0.25">
      <c r="B116" s="17" t="s">
        <v>41</v>
      </c>
      <c r="C116" s="137" t="s">
        <v>122</v>
      </c>
      <c r="D116" s="138"/>
      <c r="E116" s="138"/>
      <c r="F116" s="139"/>
    </row>
    <row r="117" spans="2:6" ht="9" customHeight="1" x14ac:dyDescent="0.25"/>
    <row r="118" spans="2:6" ht="15" customHeight="1" x14ac:dyDescent="0.25">
      <c r="B118" s="134" t="s">
        <v>123</v>
      </c>
      <c r="C118" s="136"/>
      <c r="D118" s="134" t="s">
        <v>124</v>
      </c>
      <c r="E118" s="135"/>
      <c r="F118" s="136"/>
    </row>
    <row r="119" spans="2:6" ht="15" customHeight="1" x14ac:dyDescent="0.25">
      <c r="B119" s="13">
        <v>6</v>
      </c>
      <c r="C119" s="134" t="s">
        <v>125</v>
      </c>
      <c r="D119" s="136"/>
      <c r="E119" s="32" t="s">
        <v>69</v>
      </c>
      <c r="F119" s="23" t="s">
        <v>46</v>
      </c>
    </row>
    <row r="120" spans="2:6" ht="15" customHeight="1" x14ac:dyDescent="0.25">
      <c r="B120" s="14" t="s">
        <v>16</v>
      </c>
      <c r="C120" s="124" t="s">
        <v>126</v>
      </c>
      <c r="D120" s="126"/>
      <c r="E120" s="33">
        <v>0.06</v>
      </c>
      <c r="F120" s="24">
        <f>E120*(F139-F138)</f>
        <v>216.19381986543922</v>
      </c>
    </row>
    <row r="121" spans="2:6" ht="15" customHeight="1" x14ac:dyDescent="0.25">
      <c r="B121" s="14" t="s">
        <v>18</v>
      </c>
      <c r="C121" s="124" t="s">
        <v>127</v>
      </c>
      <c r="D121" s="126"/>
      <c r="E121" s="33">
        <v>6.7900000000000002E-2</v>
      </c>
      <c r="F121" s="24">
        <f>E121*(F139-F138+F120)</f>
        <v>259.33889984991873</v>
      </c>
    </row>
    <row r="122" spans="2:6" ht="15" customHeight="1" x14ac:dyDescent="0.25">
      <c r="B122" s="14" t="s">
        <v>20</v>
      </c>
      <c r="C122" s="124" t="s">
        <v>128</v>
      </c>
      <c r="D122" s="125"/>
      <c r="E122" s="125"/>
      <c r="F122" s="126"/>
    </row>
    <row r="123" spans="2:6" ht="15" customHeight="1" x14ac:dyDescent="0.25">
      <c r="B123" s="34"/>
      <c r="C123" s="129" t="s">
        <v>129</v>
      </c>
      <c r="D123" s="130"/>
      <c r="E123" s="33">
        <v>7.5999999999999998E-2</v>
      </c>
      <c r="F123" s="24">
        <f>((F139-F138+F120+F121)/(1-E126))*E123</f>
        <v>361.49969896356487</v>
      </c>
    </row>
    <row r="124" spans="2:6" ht="15" customHeight="1" x14ac:dyDescent="0.25">
      <c r="B124" s="34"/>
      <c r="C124" s="129" t="s">
        <v>130</v>
      </c>
      <c r="D124" s="130"/>
      <c r="E124" s="33">
        <v>1.6500000000000001E-2</v>
      </c>
      <c r="F124" s="24">
        <f>((F139-F138+F120+F121)/(1-E126))*E124</f>
        <v>78.483487274984483</v>
      </c>
    </row>
    <row r="125" spans="2:6" ht="15" customHeight="1" x14ac:dyDescent="0.25">
      <c r="B125" s="34"/>
      <c r="C125" s="129" t="s">
        <v>131</v>
      </c>
      <c r="D125" s="130"/>
      <c r="E125" s="33">
        <v>0.05</v>
      </c>
      <c r="F125" s="24">
        <f>((F139-F138+F120+F121)/(1-E126))*E125</f>
        <v>237.82874931813481</v>
      </c>
    </row>
    <row r="126" spans="2:6" ht="15" customHeight="1" x14ac:dyDescent="0.25">
      <c r="B126" s="131" t="s">
        <v>132</v>
      </c>
      <c r="C126" s="132"/>
      <c r="D126" s="133"/>
      <c r="E126" s="35">
        <f>SUM(E123:E125)</f>
        <v>0.14250000000000002</v>
      </c>
      <c r="F126" s="23">
        <f>SUM(F123:F125)+0.01</f>
        <v>677.82193555668414</v>
      </c>
    </row>
    <row r="127" spans="2:6" ht="15" customHeight="1" x14ac:dyDescent="0.25">
      <c r="B127" s="134" t="s">
        <v>57</v>
      </c>
      <c r="C127" s="135"/>
      <c r="D127" s="136"/>
      <c r="E127" s="35">
        <f>SUM(E120:E121)+E126</f>
        <v>0.27040000000000003</v>
      </c>
      <c r="F127" s="36">
        <f>SUM(F120:F121)+SUM(F123:F125)</f>
        <v>1153.344655272042</v>
      </c>
    </row>
    <row r="128" spans="2:6" ht="15" customHeight="1" x14ac:dyDescent="0.25">
      <c r="B128" s="37" t="s">
        <v>133</v>
      </c>
      <c r="C128" s="137" t="s">
        <v>134</v>
      </c>
      <c r="D128" s="138"/>
      <c r="E128" s="138"/>
      <c r="F128" s="139"/>
    </row>
    <row r="129" spans="2:6" ht="15" customHeight="1" x14ac:dyDescent="0.25">
      <c r="B129" s="37" t="s">
        <v>135</v>
      </c>
      <c r="C129" s="137" t="s">
        <v>136</v>
      </c>
      <c r="D129" s="138"/>
      <c r="E129" s="138"/>
      <c r="F129" s="139"/>
    </row>
    <row r="130" spans="2:6" ht="25.5" customHeight="1" x14ac:dyDescent="0.25">
      <c r="B130" s="37" t="s">
        <v>137</v>
      </c>
      <c r="C130" s="141" t="s">
        <v>138</v>
      </c>
      <c r="D130" s="142"/>
      <c r="E130" s="142"/>
      <c r="F130" s="143"/>
    </row>
    <row r="131" spans="2:6" ht="7.5" customHeight="1" x14ac:dyDescent="0.25"/>
    <row r="132" spans="2:6" ht="15" customHeight="1" x14ac:dyDescent="0.25">
      <c r="B132" s="134" t="s">
        <v>139</v>
      </c>
      <c r="C132" s="135"/>
      <c r="D132" s="135"/>
      <c r="E132" s="135"/>
      <c r="F132" s="136"/>
    </row>
    <row r="133" spans="2:6" ht="15" customHeight="1" x14ac:dyDescent="0.25">
      <c r="B133" s="144" t="s">
        <v>140</v>
      </c>
      <c r="C133" s="145"/>
      <c r="D133" s="145"/>
      <c r="E133" s="146"/>
      <c r="F133" s="38" t="s">
        <v>141</v>
      </c>
    </row>
    <row r="134" spans="2:6" ht="15" customHeight="1" x14ac:dyDescent="0.25">
      <c r="B134" s="14" t="s">
        <v>16</v>
      </c>
      <c r="C134" s="124" t="s">
        <v>142</v>
      </c>
      <c r="D134" s="125"/>
      <c r="E134" s="126"/>
      <c r="F134" s="25">
        <f>F37</f>
        <v>1884.02</v>
      </c>
    </row>
    <row r="135" spans="2:6" ht="15" customHeight="1" x14ac:dyDescent="0.25">
      <c r="B135" s="14" t="s">
        <v>18</v>
      </c>
      <c r="C135" s="124" t="s">
        <v>143</v>
      </c>
      <c r="D135" s="125"/>
      <c r="E135" s="126"/>
      <c r="F135" s="25">
        <f>F74</f>
        <v>1410.489288688</v>
      </c>
    </row>
    <row r="136" spans="2:6" ht="15" customHeight="1" x14ac:dyDescent="0.25">
      <c r="B136" s="14" t="s">
        <v>20</v>
      </c>
      <c r="C136" s="124" t="s">
        <v>144</v>
      </c>
      <c r="D136" s="125"/>
      <c r="E136" s="126"/>
      <c r="F136" s="25">
        <f>F84</f>
        <v>74.230388000000005</v>
      </c>
    </row>
    <row r="137" spans="2:6" ht="15" customHeight="1" x14ac:dyDescent="0.25">
      <c r="B137" s="14" t="s">
        <v>23</v>
      </c>
      <c r="C137" s="124" t="s">
        <v>145</v>
      </c>
      <c r="D137" s="125"/>
      <c r="E137" s="126"/>
      <c r="F137" s="25">
        <f>F107</f>
        <v>234.49065440265332</v>
      </c>
    </row>
    <row r="138" spans="2:6" ht="15" customHeight="1" x14ac:dyDescent="0.25">
      <c r="B138" s="14" t="s">
        <v>51</v>
      </c>
      <c r="C138" s="140" t="s">
        <v>146</v>
      </c>
      <c r="D138" s="125"/>
      <c r="E138" s="126"/>
      <c r="F138" s="25">
        <f>F115</f>
        <v>470.39546666666666</v>
      </c>
    </row>
    <row r="139" spans="2:6" ht="15" customHeight="1" x14ac:dyDescent="0.25">
      <c r="B139" s="134" t="s">
        <v>147</v>
      </c>
      <c r="C139" s="135"/>
      <c r="D139" s="135"/>
      <c r="E139" s="136"/>
      <c r="F139" s="39">
        <f>SUM(F134:F138)</f>
        <v>4073.6257977573205</v>
      </c>
    </row>
    <row r="140" spans="2:6" ht="15" customHeight="1" x14ac:dyDescent="0.25">
      <c r="B140" s="14" t="s">
        <v>53</v>
      </c>
      <c r="C140" s="124" t="s">
        <v>148</v>
      </c>
      <c r="D140" s="125"/>
      <c r="E140" s="126"/>
      <c r="F140" s="25">
        <f>F127</f>
        <v>1153.344655272042</v>
      </c>
    </row>
    <row r="141" spans="2:6" ht="15" customHeight="1" x14ac:dyDescent="0.25">
      <c r="B141" s="134" t="s">
        <v>149</v>
      </c>
      <c r="C141" s="135"/>
      <c r="D141" s="135"/>
      <c r="E141" s="136"/>
      <c r="F141" s="39">
        <f>SUM(F139:F140)</f>
        <v>5226.970453029362</v>
      </c>
    </row>
    <row r="143" spans="2:6" ht="15" customHeight="1" x14ac:dyDescent="0.25">
      <c r="B143" s="127" t="s">
        <v>150</v>
      </c>
      <c r="C143" s="128"/>
      <c r="D143" s="128"/>
      <c r="E143" s="128"/>
      <c r="F143" s="128"/>
    </row>
    <row r="144" spans="2:6" ht="15" customHeight="1" x14ac:dyDescent="0.25">
      <c r="B144" s="128"/>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29.25" customHeight="1" x14ac:dyDescent="0.25">
      <c r="B148" s="128"/>
      <c r="C148" s="128"/>
      <c r="D148" s="128"/>
      <c r="E148" s="128"/>
      <c r="F148" s="128"/>
    </row>
  </sheetData>
  <mergeCells count="153">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3:E33"/>
    <mergeCell ref="C34:E34"/>
    <mergeCell ref="C35:E35"/>
    <mergeCell ref="C36:E36"/>
    <mergeCell ref="B37:E37"/>
    <mergeCell ref="C26:F26"/>
    <mergeCell ref="B28:C28"/>
    <mergeCell ref="D28:F28"/>
    <mergeCell ref="C29:E29"/>
    <mergeCell ref="C30:E30"/>
    <mergeCell ref="C31:E31"/>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2:E62"/>
    <mergeCell ref="C63:E63"/>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34:E134"/>
    <mergeCell ref="C111:E111"/>
    <mergeCell ref="C112:E112"/>
    <mergeCell ref="C113:E113"/>
    <mergeCell ref="C114:E114"/>
    <mergeCell ref="B115:E115"/>
    <mergeCell ref="C116:F116"/>
    <mergeCell ref="C105:E105"/>
    <mergeCell ref="C106:E106"/>
    <mergeCell ref="B107:E107"/>
    <mergeCell ref="B109:C109"/>
    <mergeCell ref="D109:F109"/>
    <mergeCell ref="C110:E110"/>
    <mergeCell ref="C135:E135"/>
    <mergeCell ref="B143:F148"/>
    <mergeCell ref="C123:D123"/>
    <mergeCell ref="C124:D124"/>
    <mergeCell ref="C125:D125"/>
    <mergeCell ref="B126:D126"/>
    <mergeCell ref="B127:D127"/>
    <mergeCell ref="C128:F128"/>
    <mergeCell ref="B118:C118"/>
    <mergeCell ref="D118:F118"/>
    <mergeCell ref="C119:D119"/>
    <mergeCell ref="C120:D120"/>
    <mergeCell ref="C121:D121"/>
    <mergeCell ref="C122:F122"/>
    <mergeCell ref="C136:E136"/>
    <mergeCell ref="C137:E137"/>
    <mergeCell ref="C138:E138"/>
    <mergeCell ref="B139:E139"/>
    <mergeCell ref="C140:E140"/>
    <mergeCell ref="B141:E141"/>
    <mergeCell ref="C129:F129"/>
    <mergeCell ref="C130:F130"/>
    <mergeCell ref="B132:F132"/>
    <mergeCell ref="B133:E133"/>
  </mergeCells>
  <pageMargins left="0.23622047244094491" right="0.23622047244094491" top="1.26" bottom="0.74803149606299213" header="0.15748031496062992" footer="0.15748031496062992"/>
  <pageSetup paperSize="9" fitToHeight="0" orientation="portrait" r:id="rId1"/>
  <headerFooter>
    <oddHeader xml:space="preserve">&amp;R
</oddHeader>
  </headerFooter>
  <rowBreaks count="3" manualBreakCount="3">
    <brk id="38" max="5" man="1"/>
    <brk id="75" max="5" man="1"/>
    <brk id="117"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79DCB-55E4-4CC3-BB35-D0E06839BC8A}">
  <sheetPr>
    <pageSetUpPr fitToPage="1"/>
  </sheetPr>
  <dimension ref="B1:J148"/>
  <sheetViews>
    <sheetView showGridLines="0" view="pageBreakPreview" zoomScaleNormal="130" zoomScaleSheetLayoutView="115" workbookViewId="0">
      <selection activeCell="B3" sqref="B3:F3"/>
    </sheetView>
  </sheetViews>
  <sheetFormatPr defaultColWidth="9.140625" defaultRowHeight="15" customHeight="1" x14ac:dyDescent="0.25"/>
  <cols>
    <col min="1" max="1" width="2.140625" style="4" customWidth="1"/>
    <col min="2" max="2" width="12.85546875" style="7" customWidth="1"/>
    <col min="3" max="3" width="43.42578125" style="7" customWidth="1"/>
    <col min="4" max="4" width="18.85546875" style="7" bestFit="1" customWidth="1"/>
    <col min="5" max="5" width="10.140625" style="8" bestFit="1" customWidth="1"/>
    <col min="6" max="6" width="11.7109375" style="9" customWidth="1"/>
    <col min="7" max="16384" width="9.140625" style="4"/>
  </cols>
  <sheetData>
    <row r="1" spans="2:6" ht="15" customHeight="1" x14ac:dyDescent="0.25">
      <c r="C1" s="6"/>
    </row>
    <row r="2" spans="2:6" s="12" customFormat="1" ht="15" customHeight="1" x14ac:dyDescent="0.25">
      <c r="B2" s="10" t="s">
        <v>0</v>
      </c>
      <c r="C2" s="11" t="s">
        <v>1</v>
      </c>
      <c r="D2" s="10" t="s">
        <v>2</v>
      </c>
      <c r="E2" s="175" t="s">
        <v>3</v>
      </c>
      <c r="F2" s="175"/>
    </row>
    <row r="3" spans="2:6" ht="21" x14ac:dyDescent="0.25">
      <c r="B3" s="176"/>
      <c r="C3" s="176"/>
      <c r="D3" s="176"/>
      <c r="E3" s="176"/>
      <c r="F3" s="176"/>
    </row>
    <row r="4" spans="2:6" ht="15" customHeight="1" x14ac:dyDescent="0.25">
      <c r="B4" s="152" t="s">
        <v>5</v>
      </c>
      <c r="C4" s="152"/>
      <c r="D4" s="152"/>
      <c r="E4" s="152"/>
      <c r="F4" s="152"/>
    </row>
    <row r="5" spans="2:6" ht="15" customHeight="1" x14ac:dyDescent="0.25">
      <c r="B5" s="14" t="s">
        <v>6</v>
      </c>
      <c r="C5" s="47" t="s">
        <v>7</v>
      </c>
      <c r="D5" s="15" t="s">
        <v>8</v>
      </c>
      <c r="E5" s="177"/>
      <c r="F5" s="177"/>
    </row>
    <row r="6" spans="2:6" ht="15" customHeight="1" x14ac:dyDescent="0.25">
      <c r="B6" s="14" t="s">
        <v>9</v>
      </c>
      <c r="C6" s="16" t="s">
        <v>10</v>
      </c>
      <c r="D6" s="14" t="s">
        <v>11</v>
      </c>
      <c r="E6" s="177" t="s">
        <v>10</v>
      </c>
      <c r="F6" s="177"/>
    </row>
    <row r="7" spans="2:6" ht="15" customHeight="1" x14ac:dyDescent="0.25">
      <c r="B7" s="152" t="s">
        <v>12</v>
      </c>
      <c r="C7" s="152"/>
      <c r="D7" s="152"/>
      <c r="E7" s="152"/>
      <c r="F7" s="152"/>
    </row>
    <row r="8" spans="2:6" ht="15" customHeight="1" x14ac:dyDescent="0.25">
      <c r="B8" s="172" t="s">
        <v>13</v>
      </c>
      <c r="C8" s="173"/>
      <c r="D8" s="14" t="s">
        <v>14</v>
      </c>
      <c r="E8" s="172"/>
      <c r="F8" s="173"/>
    </row>
    <row r="9" spans="2:6" ht="15" customHeight="1" x14ac:dyDescent="0.25">
      <c r="B9" s="152" t="s">
        <v>15</v>
      </c>
      <c r="C9" s="152"/>
      <c r="D9" s="152"/>
      <c r="E9" s="152"/>
      <c r="F9" s="152"/>
    </row>
    <row r="10" spans="2:6" ht="15" customHeight="1" x14ac:dyDescent="0.25">
      <c r="B10" s="14" t="s">
        <v>16</v>
      </c>
      <c r="C10" s="124" t="s">
        <v>17</v>
      </c>
      <c r="D10" s="125"/>
      <c r="E10" s="174"/>
      <c r="F10" s="174"/>
    </row>
    <row r="11" spans="2:6" ht="15" customHeight="1" x14ac:dyDescent="0.25">
      <c r="B11" s="14" t="s">
        <v>18</v>
      </c>
      <c r="C11" s="124" t="s">
        <v>19</v>
      </c>
      <c r="D11" s="125"/>
      <c r="E11" s="144" t="str">
        <f>C2</f>
        <v>APODI</v>
      </c>
      <c r="F11" s="146"/>
    </row>
    <row r="12" spans="2:6" ht="15" customHeight="1" x14ac:dyDescent="0.25">
      <c r="B12" s="14" t="s">
        <v>20</v>
      </c>
      <c r="C12" s="18" t="s">
        <v>21</v>
      </c>
      <c r="D12" s="19"/>
      <c r="E12" s="178" t="s">
        <v>22</v>
      </c>
      <c r="F12" s="179"/>
    </row>
    <row r="13" spans="2:6" ht="15" customHeight="1" x14ac:dyDescent="0.25">
      <c r="B13" s="14" t="s">
        <v>23</v>
      </c>
      <c r="C13" s="140" t="s">
        <v>24</v>
      </c>
      <c r="D13" s="147"/>
      <c r="E13" s="144">
        <v>60</v>
      </c>
      <c r="F13" s="146"/>
    </row>
    <row r="14" spans="2:6" ht="15" customHeight="1" x14ac:dyDescent="0.25">
      <c r="B14" s="152" t="s">
        <v>25</v>
      </c>
      <c r="C14" s="152"/>
      <c r="D14" s="152"/>
      <c r="E14" s="152"/>
      <c r="F14" s="152"/>
    </row>
    <row r="15" spans="2:6" ht="15" customHeight="1" x14ac:dyDescent="0.25">
      <c r="B15" s="169" t="s">
        <v>26</v>
      </c>
      <c r="C15" s="169"/>
      <c r="D15" s="44" t="s">
        <v>27</v>
      </c>
      <c r="E15" s="170" t="s">
        <v>28</v>
      </c>
      <c r="F15" s="171"/>
    </row>
    <row r="16" spans="2:6" ht="15" customHeight="1" x14ac:dyDescent="0.25">
      <c r="B16" s="166" t="s">
        <v>170</v>
      </c>
      <c r="C16" s="166"/>
      <c r="D16" s="11" t="s">
        <v>30</v>
      </c>
      <c r="E16" s="167">
        <v>1</v>
      </c>
      <c r="F16" s="167"/>
    </row>
    <row r="17" spans="2:6" ht="7.5" customHeight="1" x14ac:dyDescent="0.25"/>
    <row r="18" spans="2:6" ht="15" customHeight="1" x14ac:dyDescent="0.25">
      <c r="B18" s="152" t="s">
        <v>31</v>
      </c>
      <c r="C18" s="152"/>
      <c r="D18" s="152"/>
      <c r="E18" s="152"/>
      <c r="F18" s="152"/>
    </row>
    <row r="19" spans="2:6" ht="15" customHeight="1" x14ac:dyDescent="0.25">
      <c r="B19" s="152" t="s">
        <v>32</v>
      </c>
      <c r="C19" s="152"/>
      <c r="D19" s="152"/>
      <c r="E19" s="152"/>
      <c r="F19" s="152"/>
    </row>
    <row r="20" spans="2:6" ht="15" customHeight="1" x14ac:dyDescent="0.25">
      <c r="B20" s="168" t="s">
        <v>33</v>
      </c>
      <c r="C20" s="168"/>
      <c r="D20" s="168"/>
      <c r="E20" s="168"/>
      <c r="F20" s="168"/>
    </row>
    <row r="21" spans="2:6" ht="15" customHeight="1" x14ac:dyDescent="0.25">
      <c r="B21" s="14">
        <v>1</v>
      </c>
      <c r="C21" s="162" t="s">
        <v>34</v>
      </c>
      <c r="D21" s="163"/>
      <c r="E21" s="158" t="s">
        <v>171</v>
      </c>
      <c r="F21" s="159"/>
    </row>
    <row r="22" spans="2:6" ht="15" customHeight="1" x14ac:dyDescent="0.25">
      <c r="B22" s="14">
        <v>2</v>
      </c>
      <c r="C22" s="21" t="s">
        <v>36</v>
      </c>
      <c r="D22" s="22"/>
      <c r="E22" s="158" t="s">
        <v>172</v>
      </c>
      <c r="F22" s="159"/>
    </row>
    <row r="23" spans="2:6" ht="15" customHeight="1" x14ac:dyDescent="0.25">
      <c r="B23" s="14">
        <v>3</v>
      </c>
      <c r="C23" s="124" t="s">
        <v>38</v>
      </c>
      <c r="D23" s="126"/>
      <c r="E23" s="160">
        <v>2276.0100000000002</v>
      </c>
      <c r="F23" s="161"/>
    </row>
    <row r="24" spans="2:6" ht="15" customHeight="1" x14ac:dyDescent="0.25">
      <c r="B24" s="14">
        <v>4</v>
      </c>
      <c r="C24" s="162" t="s">
        <v>39</v>
      </c>
      <c r="D24" s="163"/>
      <c r="E24" s="158" t="s">
        <v>171</v>
      </c>
      <c r="F24" s="159"/>
    </row>
    <row r="25" spans="2:6" ht="15" customHeight="1" x14ac:dyDescent="0.25">
      <c r="B25" s="14">
        <v>5</v>
      </c>
      <c r="C25" s="162" t="s">
        <v>40</v>
      </c>
      <c r="D25" s="163"/>
      <c r="E25" s="164">
        <v>45658</v>
      </c>
      <c r="F25" s="165"/>
    </row>
    <row r="26" spans="2:6" ht="15" customHeight="1" x14ac:dyDescent="0.25">
      <c r="B26" s="17" t="s">
        <v>41</v>
      </c>
      <c r="C26" s="157" t="s">
        <v>42</v>
      </c>
      <c r="D26" s="157"/>
      <c r="E26" s="157"/>
      <c r="F26" s="157"/>
    </row>
    <row r="27" spans="2:6" ht="7.5" customHeight="1" x14ac:dyDescent="0.25"/>
    <row r="28" spans="2:6" ht="15" customHeight="1" x14ac:dyDescent="0.25">
      <c r="B28" s="152" t="s">
        <v>43</v>
      </c>
      <c r="C28" s="152"/>
      <c r="D28" s="152" t="s">
        <v>44</v>
      </c>
      <c r="E28" s="152"/>
      <c r="F28" s="152"/>
    </row>
    <row r="29" spans="2:6" ht="15" customHeight="1" x14ac:dyDescent="0.25">
      <c r="B29" s="13">
        <v>1</v>
      </c>
      <c r="C29" s="152" t="s">
        <v>45</v>
      </c>
      <c r="D29" s="152"/>
      <c r="E29" s="152"/>
      <c r="F29" s="23" t="s">
        <v>46</v>
      </c>
    </row>
    <row r="30" spans="2:6" ht="15" customHeight="1" x14ac:dyDescent="0.25">
      <c r="B30" s="14" t="s">
        <v>16</v>
      </c>
      <c r="C30" s="149" t="s">
        <v>47</v>
      </c>
      <c r="D30" s="150"/>
      <c r="E30" s="151"/>
      <c r="F30" s="24">
        <f>E23</f>
        <v>2276.0100000000002</v>
      </c>
    </row>
    <row r="31" spans="2:6" ht="15" customHeight="1" x14ac:dyDescent="0.25">
      <c r="B31" s="14" t="s">
        <v>18</v>
      </c>
      <c r="C31" s="149" t="s">
        <v>48</v>
      </c>
      <c r="D31" s="150"/>
      <c r="E31" s="151"/>
      <c r="F31" s="25">
        <v>0</v>
      </c>
    </row>
    <row r="32" spans="2:6" s="26" customFormat="1" ht="15" customHeight="1" x14ac:dyDescent="0.25">
      <c r="B32" s="14" t="s">
        <v>20</v>
      </c>
      <c r="C32" s="149" t="s">
        <v>49</v>
      </c>
      <c r="D32" s="150"/>
      <c r="E32" s="151"/>
      <c r="F32" s="25">
        <v>0</v>
      </c>
    </row>
    <row r="33" spans="2:6" s="26" customFormat="1" ht="15" customHeight="1" x14ac:dyDescent="0.25">
      <c r="B33" s="14" t="s">
        <v>23</v>
      </c>
      <c r="C33" s="149" t="s">
        <v>50</v>
      </c>
      <c r="D33" s="150"/>
      <c r="E33" s="151"/>
      <c r="F33" s="25">
        <v>0</v>
      </c>
    </row>
    <row r="34" spans="2:6" s="26" customFormat="1" ht="15" customHeight="1" x14ac:dyDescent="0.25">
      <c r="B34" s="14" t="s">
        <v>51</v>
      </c>
      <c r="C34" s="149" t="s">
        <v>52</v>
      </c>
      <c r="D34" s="150"/>
      <c r="E34" s="151"/>
      <c r="F34" s="25">
        <v>0</v>
      </c>
    </row>
    <row r="35" spans="2:6" s="26" customFormat="1" ht="15" customHeight="1" x14ac:dyDescent="0.25">
      <c r="B35" s="14" t="s">
        <v>53</v>
      </c>
      <c r="C35" s="149" t="s">
        <v>54</v>
      </c>
      <c r="D35" s="150"/>
      <c r="E35" s="151"/>
      <c r="F35" s="25">
        <v>0</v>
      </c>
    </row>
    <row r="36" spans="2:6" ht="15" customHeight="1" x14ac:dyDescent="0.25">
      <c r="B36" s="14" t="s">
        <v>55</v>
      </c>
      <c r="C36" s="149" t="s">
        <v>56</v>
      </c>
      <c r="D36" s="150"/>
      <c r="E36" s="151"/>
      <c r="F36" s="24">
        <v>0</v>
      </c>
    </row>
    <row r="37" spans="2:6" ht="15" customHeight="1" x14ac:dyDescent="0.25">
      <c r="B37" s="134" t="s">
        <v>57</v>
      </c>
      <c r="C37" s="135"/>
      <c r="D37" s="135"/>
      <c r="E37" s="136"/>
      <c r="F37" s="23">
        <f>SUM(F30:F36)</f>
        <v>2276.0100000000002</v>
      </c>
    </row>
    <row r="38" spans="2:6" ht="7.5" customHeight="1" x14ac:dyDescent="0.25"/>
    <row r="39" spans="2:6" ht="15" customHeight="1" x14ac:dyDescent="0.25">
      <c r="B39" s="134" t="s">
        <v>58</v>
      </c>
      <c r="C39" s="136"/>
      <c r="D39" s="134" t="s">
        <v>59</v>
      </c>
      <c r="E39" s="135"/>
      <c r="F39" s="136"/>
    </row>
    <row r="40" spans="2:6" ht="15" customHeight="1" x14ac:dyDescent="0.25">
      <c r="B40" s="134" t="s">
        <v>60</v>
      </c>
      <c r="C40" s="136"/>
      <c r="D40" s="134" t="s">
        <v>61</v>
      </c>
      <c r="E40" s="135"/>
      <c r="F40" s="136"/>
    </row>
    <row r="41" spans="2:6" ht="15" customHeight="1" x14ac:dyDescent="0.25">
      <c r="B41" s="13" t="s">
        <v>62</v>
      </c>
      <c r="C41" s="134" t="s">
        <v>63</v>
      </c>
      <c r="D41" s="135"/>
      <c r="E41" s="136"/>
      <c r="F41" s="23" t="s">
        <v>46</v>
      </c>
    </row>
    <row r="42" spans="2:6" ht="15" customHeight="1" x14ac:dyDescent="0.25">
      <c r="B42" s="27" t="s">
        <v>16</v>
      </c>
      <c r="C42" s="124" t="s">
        <v>64</v>
      </c>
      <c r="D42" s="125"/>
      <c r="E42" s="126"/>
      <c r="F42" s="25">
        <f>$F$37*8.33%</f>
        <v>189.59163300000003</v>
      </c>
    </row>
    <row r="43" spans="2:6" ht="15" customHeight="1" x14ac:dyDescent="0.25">
      <c r="B43" s="27" t="s">
        <v>18</v>
      </c>
      <c r="C43" s="154" t="s">
        <v>65</v>
      </c>
      <c r="D43" s="155"/>
      <c r="E43" s="156"/>
      <c r="F43" s="24">
        <f>$F$37*((1/12)/3)</f>
        <v>63.222500000000004</v>
      </c>
    </row>
    <row r="44" spans="2:6" ht="15" customHeight="1" x14ac:dyDescent="0.25">
      <c r="B44" s="134" t="s">
        <v>57</v>
      </c>
      <c r="C44" s="135"/>
      <c r="D44" s="135"/>
      <c r="E44" s="136"/>
      <c r="F44" s="23">
        <f>SUM(F42:F43)</f>
        <v>252.81413300000003</v>
      </c>
    </row>
    <row r="45" spans="2:6" ht="7.5" customHeight="1" x14ac:dyDescent="0.25"/>
    <row r="46" spans="2:6" ht="15" customHeight="1" x14ac:dyDescent="0.25">
      <c r="B46" s="134" t="s">
        <v>58</v>
      </c>
      <c r="C46" s="136"/>
      <c r="D46" s="134" t="s">
        <v>59</v>
      </c>
      <c r="E46" s="135"/>
      <c r="F46" s="136"/>
    </row>
    <row r="47" spans="2:6" ht="15" customHeight="1" x14ac:dyDescent="0.25">
      <c r="B47" s="134" t="s">
        <v>66</v>
      </c>
      <c r="C47" s="136"/>
      <c r="D47" s="153" t="s">
        <v>67</v>
      </c>
      <c r="E47" s="135"/>
      <c r="F47" s="136"/>
    </row>
    <row r="48" spans="2:6" ht="15" customHeight="1" x14ac:dyDescent="0.25">
      <c r="B48" s="13" t="s">
        <v>68</v>
      </c>
      <c r="C48" s="134" t="s">
        <v>67</v>
      </c>
      <c r="D48" s="135"/>
      <c r="E48" s="13" t="s">
        <v>69</v>
      </c>
      <c r="F48" s="23" t="s">
        <v>46</v>
      </c>
    </row>
    <row r="49" spans="2:10" ht="15" customHeight="1" x14ac:dyDescent="0.25">
      <c r="B49" s="14" t="s">
        <v>16</v>
      </c>
      <c r="C49" s="124" t="s">
        <v>70</v>
      </c>
      <c r="D49" s="126"/>
      <c r="E49" s="28">
        <v>0.2</v>
      </c>
      <c r="F49" s="25">
        <f>($F$37+$F$44)*E49</f>
        <v>505.76482660000005</v>
      </c>
    </row>
    <row r="50" spans="2:10" ht="15" customHeight="1" x14ac:dyDescent="0.25">
      <c r="B50" s="14" t="s">
        <v>18</v>
      </c>
      <c r="C50" s="124" t="s">
        <v>71</v>
      </c>
      <c r="D50" s="126"/>
      <c r="E50" s="28">
        <v>2.5000000000000001E-2</v>
      </c>
      <c r="F50" s="25">
        <f t="shared" ref="F50:F56" si="0">($F$37+$F$44)*E50</f>
        <v>63.220603325000006</v>
      </c>
    </row>
    <row r="51" spans="2:10" ht="15" customHeight="1" x14ac:dyDescent="0.25">
      <c r="B51" s="14" t="s">
        <v>20</v>
      </c>
      <c r="C51" s="124" t="s">
        <v>72</v>
      </c>
      <c r="D51" s="126"/>
      <c r="E51" s="28">
        <v>0.03</v>
      </c>
      <c r="F51" s="25">
        <f t="shared" si="0"/>
        <v>75.864723990000002</v>
      </c>
    </row>
    <row r="52" spans="2:10" ht="15" customHeight="1" x14ac:dyDescent="0.25">
      <c r="B52" s="14" t="s">
        <v>23</v>
      </c>
      <c r="C52" s="124" t="s">
        <v>73</v>
      </c>
      <c r="D52" s="126"/>
      <c r="E52" s="28">
        <v>1.4999999999999999E-2</v>
      </c>
      <c r="F52" s="25">
        <f t="shared" si="0"/>
        <v>37.932361995000001</v>
      </c>
    </row>
    <row r="53" spans="2:10" ht="15" customHeight="1" x14ac:dyDescent="0.25">
      <c r="B53" s="14" t="s">
        <v>51</v>
      </c>
      <c r="C53" s="124" t="s">
        <v>74</v>
      </c>
      <c r="D53" s="126"/>
      <c r="E53" s="28">
        <v>0.01</v>
      </c>
      <c r="F53" s="25">
        <f t="shared" si="0"/>
        <v>25.288241330000002</v>
      </c>
    </row>
    <row r="54" spans="2:10" ht="15" customHeight="1" x14ac:dyDescent="0.25">
      <c r="B54" s="14" t="s">
        <v>53</v>
      </c>
      <c r="C54" s="124" t="s">
        <v>75</v>
      </c>
      <c r="D54" s="126"/>
      <c r="E54" s="28">
        <v>6.0000000000000001E-3</v>
      </c>
      <c r="F54" s="25">
        <f t="shared" si="0"/>
        <v>15.172944798000001</v>
      </c>
    </row>
    <row r="55" spans="2:10" ht="15" customHeight="1" x14ac:dyDescent="0.25">
      <c r="B55" s="14" t="s">
        <v>55</v>
      </c>
      <c r="C55" s="124" t="s">
        <v>76</v>
      </c>
      <c r="D55" s="126"/>
      <c r="E55" s="28">
        <v>2E-3</v>
      </c>
      <c r="F55" s="25">
        <f t="shared" si="0"/>
        <v>5.0576482660000002</v>
      </c>
    </row>
    <row r="56" spans="2:10" ht="15" customHeight="1" x14ac:dyDescent="0.25">
      <c r="B56" s="14" t="s">
        <v>77</v>
      </c>
      <c r="C56" s="124" t="s">
        <v>78</v>
      </c>
      <c r="D56" s="126"/>
      <c r="E56" s="28">
        <v>0.08</v>
      </c>
      <c r="F56" s="25">
        <f t="shared" si="0"/>
        <v>202.30593064000001</v>
      </c>
    </row>
    <row r="57" spans="2:10" ht="15" customHeight="1" x14ac:dyDescent="0.25">
      <c r="B57" s="134" t="s">
        <v>57</v>
      </c>
      <c r="C57" s="135"/>
      <c r="D57" s="135"/>
      <c r="E57" s="53">
        <f>SUM(E49:E56)</f>
        <v>0.36800000000000005</v>
      </c>
      <c r="F57" s="23">
        <f>SUM(F49:F56)</f>
        <v>930.60728094400008</v>
      </c>
    </row>
    <row r="58" spans="2:10" ht="8.25" customHeight="1" x14ac:dyDescent="0.25"/>
    <row r="59" spans="2:10" ht="15" customHeight="1" x14ac:dyDescent="0.25">
      <c r="B59" s="134" t="s">
        <v>58</v>
      </c>
      <c r="C59" s="136"/>
      <c r="D59" s="134" t="s">
        <v>59</v>
      </c>
      <c r="E59" s="135"/>
      <c r="F59" s="136"/>
    </row>
    <row r="60" spans="2:10" ht="15" customHeight="1" x14ac:dyDescent="0.25">
      <c r="B60" s="134" t="s">
        <v>79</v>
      </c>
      <c r="C60" s="136"/>
      <c r="D60" s="153" t="s">
        <v>80</v>
      </c>
      <c r="E60" s="135"/>
      <c r="F60" s="136"/>
    </row>
    <row r="61" spans="2:10" ht="15" customHeight="1" x14ac:dyDescent="0.25">
      <c r="B61" s="13" t="s">
        <v>81</v>
      </c>
      <c r="C61" s="152" t="s">
        <v>80</v>
      </c>
      <c r="D61" s="152"/>
      <c r="E61" s="152"/>
      <c r="F61" s="51" t="s">
        <v>46</v>
      </c>
      <c r="G61" s="52"/>
      <c r="H61" s="52"/>
    </row>
    <row r="62" spans="2:10" ht="15" customHeight="1" x14ac:dyDescent="0.25">
      <c r="B62" s="14" t="s">
        <v>16</v>
      </c>
      <c r="C62" s="149" t="s">
        <v>82</v>
      </c>
      <c r="D62" s="150"/>
      <c r="E62" s="151"/>
      <c r="F62" s="30">
        <f>250-(250*0.2)</f>
        <v>200</v>
      </c>
    </row>
    <row r="63" spans="2:10" ht="15" customHeight="1" x14ac:dyDescent="0.25">
      <c r="B63" s="14" t="s">
        <v>18</v>
      </c>
      <c r="C63" s="149" t="s">
        <v>83</v>
      </c>
      <c r="D63" s="150"/>
      <c r="E63" s="151"/>
      <c r="F63" s="66">
        <f>(H63*2*J63)-(F30*6%)</f>
        <v>35.039399999999972</v>
      </c>
      <c r="G63" s="52" t="s">
        <v>84</v>
      </c>
      <c r="H63" s="52">
        <v>26</v>
      </c>
      <c r="I63" s="61" t="s">
        <v>85</v>
      </c>
      <c r="J63" s="62">
        <v>3.3</v>
      </c>
    </row>
    <row r="64" spans="2:10" ht="15" customHeight="1" x14ac:dyDescent="0.25">
      <c r="B64" s="14" t="s">
        <v>20</v>
      </c>
      <c r="C64" s="149" t="s">
        <v>86</v>
      </c>
      <c r="D64" s="150"/>
      <c r="E64" s="151"/>
      <c r="F64" s="30">
        <v>137.97999999999999</v>
      </c>
    </row>
    <row r="65" spans="2:6" s="26" customFormat="1" ht="15" customHeight="1" x14ac:dyDescent="0.25">
      <c r="B65" s="14" t="s">
        <v>23</v>
      </c>
      <c r="C65" s="154" t="s">
        <v>87</v>
      </c>
      <c r="D65" s="150"/>
      <c r="E65" s="151"/>
      <c r="F65" s="24">
        <v>16.13</v>
      </c>
    </row>
    <row r="66" spans="2:6" s="26" customFormat="1" ht="15" customHeight="1" x14ac:dyDescent="0.25">
      <c r="B66" s="14"/>
      <c r="C66" s="154"/>
      <c r="D66" s="150"/>
      <c r="E66" s="151"/>
      <c r="F66" s="24"/>
    </row>
    <row r="67" spans="2:6" ht="15" customHeight="1" x14ac:dyDescent="0.25">
      <c r="B67" s="134" t="s">
        <v>57</v>
      </c>
      <c r="C67" s="135"/>
      <c r="D67" s="135"/>
      <c r="E67" s="136"/>
      <c r="F67" s="23">
        <f>SUM(F62:F66)</f>
        <v>389.14939999999996</v>
      </c>
    </row>
    <row r="68" spans="2:6" ht="6.75" customHeight="1" x14ac:dyDescent="0.25"/>
    <row r="69" spans="2:6" ht="15" customHeight="1" x14ac:dyDescent="0.25">
      <c r="B69" s="134" t="s">
        <v>88</v>
      </c>
      <c r="C69" s="136"/>
      <c r="D69" s="134" t="s">
        <v>89</v>
      </c>
      <c r="E69" s="135"/>
      <c r="F69" s="136"/>
    </row>
    <row r="70" spans="2:6" ht="15" customHeight="1" x14ac:dyDescent="0.25">
      <c r="B70" s="13">
        <v>2</v>
      </c>
      <c r="C70" s="152" t="s">
        <v>90</v>
      </c>
      <c r="D70" s="152"/>
      <c r="E70" s="152"/>
      <c r="F70" s="23" t="s">
        <v>46</v>
      </c>
    </row>
    <row r="71" spans="2:6" ht="15" customHeight="1" x14ac:dyDescent="0.25">
      <c r="B71" s="14" t="s">
        <v>62</v>
      </c>
      <c r="C71" s="149" t="str">
        <f>C41</f>
        <v>13º (décimo terceiro) Salário e Adicional de Férias</v>
      </c>
      <c r="D71" s="150"/>
      <c r="E71" s="151"/>
      <c r="F71" s="25">
        <f>F44</f>
        <v>252.81413300000003</v>
      </c>
    </row>
    <row r="72" spans="2:6" ht="15" customHeight="1" x14ac:dyDescent="0.25">
      <c r="B72" s="14" t="s">
        <v>68</v>
      </c>
      <c r="C72" s="149" t="str">
        <f>C48</f>
        <v>GPS, FGTS e outras contribuições</v>
      </c>
      <c r="D72" s="150"/>
      <c r="E72" s="151"/>
      <c r="F72" s="25">
        <f>F57</f>
        <v>930.60728094400008</v>
      </c>
    </row>
    <row r="73" spans="2:6" ht="15" customHeight="1" x14ac:dyDescent="0.25">
      <c r="B73" s="14" t="s">
        <v>81</v>
      </c>
      <c r="C73" s="149" t="str">
        <f>C61</f>
        <v>Benefícios Mensais e Diários</v>
      </c>
      <c r="D73" s="150"/>
      <c r="E73" s="151"/>
      <c r="F73" s="25">
        <f>F67</f>
        <v>389.14939999999996</v>
      </c>
    </row>
    <row r="74" spans="2:6" ht="15" customHeight="1" x14ac:dyDescent="0.25">
      <c r="B74" s="134" t="s">
        <v>57</v>
      </c>
      <c r="C74" s="135"/>
      <c r="D74" s="135"/>
      <c r="E74" s="136"/>
      <c r="F74" s="23">
        <f>SUM(F71:F73)</f>
        <v>1572.5708139440001</v>
      </c>
    </row>
    <row r="75" spans="2:6" ht="7.5" customHeight="1" x14ac:dyDescent="0.25"/>
    <row r="76" spans="2:6" ht="15" customHeight="1" x14ac:dyDescent="0.25">
      <c r="B76" s="152" t="s">
        <v>91</v>
      </c>
      <c r="C76" s="152"/>
      <c r="D76" s="152" t="s">
        <v>92</v>
      </c>
      <c r="E76" s="152"/>
      <c r="F76" s="152"/>
    </row>
    <row r="77" spans="2:6" ht="15" customHeight="1" x14ac:dyDescent="0.25">
      <c r="B77" s="13">
        <v>3</v>
      </c>
      <c r="C77" s="152" t="s">
        <v>93</v>
      </c>
      <c r="D77" s="152"/>
      <c r="E77" s="152"/>
      <c r="F77" s="23" t="s">
        <v>46</v>
      </c>
    </row>
    <row r="78" spans="2:6" ht="15" customHeight="1" x14ac:dyDescent="0.25">
      <c r="B78" s="14" t="s">
        <v>16</v>
      </c>
      <c r="C78" s="149" t="s">
        <v>94</v>
      </c>
      <c r="D78" s="150"/>
      <c r="E78" s="151"/>
      <c r="F78" s="25">
        <f>0.42%*F37</f>
        <v>9.5592420000000011</v>
      </c>
    </row>
    <row r="79" spans="2:6" ht="15" customHeight="1" x14ac:dyDescent="0.25">
      <c r="B79" s="14" t="s">
        <v>18</v>
      </c>
      <c r="C79" s="149" t="s">
        <v>95</v>
      </c>
      <c r="D79" s="150"/>
      <c r="E79" s="151"/>
      <c r="F79" s="25">
        <f>0.034%*F37</f>
        <v>0.77384340000000018</v>
      </c>
    </row>
    <row r="80" spans="2:6" ht="15" customHeight="1" x14ac:dyDescent="0.25">
      <c r="B80" s="14" t="s">
        <v>20</v>
      </c>
      <c r="C80" s="149" t="s">
        <v>96</v>
      </c>
      <c r="D80" s="150"/>
      <c r="E80" s="151"/>
      <c r="F80" s="25">
        <f>0.017%*F37</f>
        <v>0.38692170000000009</v>
      </c>
    </row>
    <row r="81" spans="2:6" ht="15" customHeight="1" x14ac:dyDescent="0.25">
      <c r="B81" s="14" t="s">
        <v>23</v>
      </c>
      <c r="C81" s="149" t="s">
        <v>97</v>
      </c>
      <c r="D81" s="150"/>
      <c r="E81" s="151"/>
      <c r="F81" s="25">
        <f>1.94%*F37</f>
        <v>44.154594000000003</v>
      </c>
    </row>
    <row r="82" spans="2:6" ht="15" customHeight="1" x14ac:dyDescent="0.25">
      <c r="B82" s="14" t="s">
        <v>51</v>
      </c>
      <c r="C82" s="149" t="s">
        <v>98</v>
      </c>
      <c r="D82" s="150"/>
      <c r="E82" s="151"/>
      <c r="F82" s="25">
        <f>0.729%*F37</f>
        <v>16.5921129</v>
      </c>
    </row>
    <row r="83" spans="2:6" ht="15" customHeight="1" x14ac:dyDescent="0.25">
      <c r="B83" s="27" t="s">
        <v>53</v>
      </c>
      <c r="C83" s="149" t="s">
        <v>99</v>
      </c>
      <c r="D83" s="150"/>
      <c r="E83" s="151"/>
      <c r="F83" s="25">
        <f>0.8%*F37</f>
        <v>18.208080000000002</v>
      </c>
    </row>
    <row r="84" spans="2:6" ht="15" customHeight="1" x14ac:dyDescent="0.25">
      <c r="B84" s="134" t="s">
        <v>57</v>
      </c>
      <c r="C84" s="135"/>
      <c r="D84" s="135"/>
      <c r="E84" s="136"/>
      <c r="F84" s="23">
        <f>SUM(F78:F83)</f>
        <v>89.67479400000002</v>
      </c>
    </row>
    <row r="85" spans="2:6" ht="9" customHeight="1" x14ac:dyDescent="0.25"/>
    <row r="86" spans="2:6" ht="15" customHeight="1" x14ac:dyDescent="0.25">
      <c r="B86" s="134" t="s">
        <v>100</v>
      </c>
      <c r="C86" s="136"/>
      <c r="D86" s="134" t="s">
        <v>101</v>
      </c>
      <c r="E86" s="135"/>
      <c r="F86" s="136"/>
    </row>
    <row r="87" spans="2:6" ht="15" customHeight="1" x14ac:dyDescent="0.25">
      <c r="B87" s="134" t="s">
        <v>102</v>
      </c>
      <c r="C87" s="136"/>
      <c r="D87" s="153" t="s">
        <v>103</v>
      </c>
      <c r="E87" s="135"/>
      <c r="F87" s="136"/>
    </row>
    <row r="88" spans="2:6" ht="15" customHeight="1" x14ac:dyDescent="0.25">
      <c r="B88" s="13" t="s">
        <v>104</v>
      </c>
      <c r="C88" s="152" t="s">
        <v>103</v>
      </c>
      <c r="D88" s="152"/>
      <c r="E88" s="152"/>
      <c r="F88" s="23" t="s">
        <v>46</v>
      </c>
    </row>
    <row r="89" spans="2:6" ht="15" customHeight="1" x14ac:dyDescent="0.25">
      <c r="B89" s="14" t="s">
        <v>16</v>
      </c>
      <c r="C89" s="149" t="s">
        <v>105</v>
      </c>
      <c r="D89" s="150"/>
      <c r="E89" s="151"/>
      <c r="F89" s="24">
        <f>8.333%*(F37+F44)</f>
        <v>210.72691500289</v>
      </c>
    </row>
    <row r="90" spans="2:6" ht="15" customHeight="1" x14ac:dyDescent="0.25">
      <c r="B90" s="14" t="s">
        <v>18</v>
      </c>
      <c r="C90" s="149" t="s">
        <v>103</v>
      </c>
      <c r="D90" s="150"/>
      <c r="E90" s="151"/>
      <c r="F90" s="24">
        <f>0.82%*(F37+F44)</f>
        <v>20.736357890599997</v>
      </c>
    </row>
    <row r="91" spans="2:6" ht="15" customHeight="1" x14ac:dyDescent="0.25">
      <c r="B91" s="14" t="s">
        <v>20</v>
      </c>
      <c r="C91" s="149" t="s">
        <v>106</v>
      </c>
      <c r="D91" s="150"/>
      <c r="E91" s="151"/>
      <c r="F91" s="24">
        <f>0.02%*(F37+F44)</f>
        <v>0.50576482659999999</v>
      </c>
    </row>
    <row r="92" spans="2:6" ht="15" customHeight="1" x14ac:dyDescent="0.25">
      <c r="B92" s="14" t="s">
        <v>23</v>
      </c>
      <c r="C92" s="149" t="s">
        <v>107</v>
      </c>
      <c r="D92" s="150"/>
      <c r="E92" s="151"/>
      <c r="F92" s="24">
        <f>0.03%*(F37+F44)</f>
        <v>0.75864723989999994</v>
      </c>
    </row>
    <row r="93" spans="2:6" ht="15" customHeight="1" x14ac:dyDescent="0.25">
      <c r="B93" s="14" t="s">
        <v>51</v>
      </c>
      <c r="C93" s="149" t="s">
        <v>108</v>
      </c>
      <c r="D93" s="150"/>
      <c r="E93" s="151"/>
      <c r="F93" s="24">
        <f>0.61%*(F37+F44)</f>
        <v>15.4258272113</v>
      </c>
    </row>
    <row r="94" spans="2:6" ht="15" customHeight="1" x14ac:dyDescent="0.25">
      <c r="B94" s="14" t="s">
        <v>53</v>
      </c>
      <c r="C94" s="149" t="s">
        <v>109</v>
      </c>
      <c r="D94" s="150"/>
      <c r="E94" s="151"/>
      <c r="F94" s="24">
        <f>1.389%*(F37+F44)</f>
        <v>35.125367207369997</v>
      </c>
    </row>
    <row r="95" spans="2:6" ht="15" customHeight="1" x14ac:dyDescent="0.25">
      <c r="B95" s="134" t="s">
        <v>57</v>
      </c>
      <c r="C95" s="135"/>
      <c r="D95" s="135"/>
      <c r="E95" s="136"/>
      <c r="F95" s="23">
        <f>SUM(F89:F94)</f>
        <v>283.27887937866001</v>
      </c>
    </row>
    <row r="96" spans="2:6" ht="7.5" customHeight="1" x14ac:dyDescent="0.25"/>
    <row r="97" spans="2:6" x14ac:dyDescent="0.25">
      <c r="B97" s="134" t="s">
        <v>100</v>
      </c>
      <c r="C97" s="136"/>
      <c r="D97" s="134" t="s">
        <v>101</v>
      </c>
      <c r="E97" s="135"/>
      <c r="F97" s="136"/>
    </row>
    <row r="98" spans="2:6" ht="15" customHeight="1" x14ac:dyDescent="0.25">
      <c r="B98" s="134" t="s">
        <v>110</v>
      </c>
      <c r="C98" s="136"/>
      <c r="D98" s="153" t="s">
        <v>111</v>
      </c>
      <c r="E98" s="135"/>
      <c r="F98" s="136"/>
    </row>
    <row r="99" spans="2:6" ht="15" customHeight="1" x14ac:dyDescent="0.25">
      <c r="B99" s="13" t="s">
        <v>112</v>
      </c>
      <c r="C99" s="152" t="s">
        <v>111</v>
      </c>
      <c r="D99" s="152"/>
      <c r="E99" s="152"/>
      <c r="F99" s="23" t="s">
        <v>46</v>
      </c>
    </row>
    <row r="100" spans="2:6" ht="15" customHeight="1" x14ac:dyDescent="0.25">
      <c r="B100" s="14" t="s">
        <v>16</v>
      </c>
      <c r="C100" s="149" t="s">
        <v>113</v>
      </c>
      <c r="D100" s="150"/>
      <c r="E100" s="151"/>
      <c r="F100" s="31">
        <v>0</v>
      </c>
    </row>
    <row r="101" spans="2:6" ht="15" customHeight="1" x14ac:dyDescent="0.25">
      <c r="B101" s="134" t="s">
        <v>57</v>
      </c>
      <c r="C101" s="135"/>
      <c r="D101" s="135"/>
      <c r="E101" s="136"/>
      <c r="F101" s="23">
        <f>SUM(F100:F100)</f>
        <v>0</v>
      </c>
    </row>
    <row r="102" spans="2:6" ht="7.5" customHeight="1" x14ac:dyDescent="0.25"/>
    <row r="103" spans="2:6" ht="15" customHeight="1" x14ac:dyDescent="0.25">
      <c r="B103" s="134" t="s">
        <v>114</v>
      </c>
      <c r="C103" s="136"/>
      <c r="D103" s="134" t="s">
        <v>101</v>
      </c>
      <c r="E103" s="135"/>
      <c r="F103" s="136"/>
    </row>
    <row r="104" spans="2:6" ht="15" customHeight="1" x14ac:dyDescent="0.25">
      <c r="B104" s="13">
        <v>4</v>
      </c>
      <c r="C104" s="152" t="s">
        <v>115</v>
      </c>
      <c r="D104" s="152"/>
      <c r="E104" s="152"/>
      <c r="F104" s="23" t="s">
        <v>46</v>
      </c>
    </row>
    <row r="105" spans="2:6" ht="15" customHeight="1" x14ac:dyDescent="0.25">
      <c r="B105" s="14" t="s">
        <v>104</v>
      </c>
      <c r="C105" s="149" t="str">
        <f>C88</f>
        <v>Ausências Legais</v>
      </c>
      <c r="D105" s="150"/>
      <c r="E105" s="151"/>
      <c r="F105" s="25">
        <f>F95</f>
        <v>283.27887937866001</v>
      </c>
    </row>
    <row r="106" spans="2:6" ht="15" customHeight="1" x14ac:dyDescent="0.25">
      <c r="B106" s="14" t="s">
        <v>112</v>
      </c>
      <c r="C106" s="149" t="str">
        <f>C99</f>
        <v>Intrajornada</v>
      </c>
      <c r="D106" s="150"/>
      <c r="E106" s="151"/>
      <c r="F106" s="31">
        <f>F101</f>
        <v>0</v>
      </c>
    </row>
    <row r="107" spans="2:6" ht="15" customHeight="1" x14ac:dyDescent="0.25">
      <c r="B107" s="134" t="s">
        <v>57</v>
      </c>
      <c r="C107" s="135"/>
      <c r="D107" s="135"/>
      <c r="E107" s="136"/>
      <c r="F107" s="23">
        <f>SUM(F105:F106)</f>
        <v>283.27887937866001</v>
      </c>
    </row>
    <row r="108" spans="2:6" ht="7.5" customHeight="1" x14ac:dyDescent="0.25"/>
    <row r="109" spans="2:6" ht="15" customHeight="1" x14ac:dyDescent="0.25">
      <c r="B109" s="134" t="s">
        <v>116</v>
      </c>
      <c r="C109" s="136"/>
      <c r="D109" s="134" t="s">
        <v>117</v>
      </c>
      <c r="E109" s="135"/>
      <c r="F109" s="136"/>
    </row>
    <row r="110" spans="2:6" ht="15" customHeight="1" x14ac:dyDescent="0.25">
      <c r="B110" s="13">
        <v>5</v>
      </c>
      <c r="C110" s="134" t="s">
        <v>118</v>
      </c>
      <c r="D110" s="135"/>
      <c r="E110" s="136"/>
      <c r="F110" s="23" t="s">
        <v>46</v>
      </c>
    </row>
    <row r="111" spans="2:6" ht="15" customHeight="1" x14ac:dyDescent="0.25">
      <c r="B111" s="14" t="s">
        <v>16</v>
      </c>
      <c r="C111" s="124" t="s">
        <v>420</v>
      </c>
      <c r="D111" s="125"/>
      <c r="E111" s="126"/>
      <c r="F111" s="30">
        <f>'Uniformes e EPIs'!J102</f>
        <v>60.961666666666666</v>
      </c>
    </row>
    <row r="112" spans="2:6" ht="15" customHeight="1" x14ac:dyDescent="0.25">
      <c r="B112" s="14" t="s">
        <v>18</v>
      </c>
      <c r="C112" s="124" t="s">
        <v>119</v>
      </c>
      <c r="D112" s="125"/>
      <c r="E112" s="126"/>
      <c r="F112" s="30">
        <f>Materiais!J192</f>
        <v>246.56291666666664</v>
      </c>
    </row>
    <row r="113" spans="2:6" ht="15" customHeight="1" x14ac:dyDescent="0.25">
      <c r="B113" s="14" t="s">
        <v>20</v>
      </c>
      <c r="C113" s="124" t="s">
        <v>120</v>
      </c>
      <c r="D113" s="125"/>
      <c r="E113" s="126"/>
      <c r="F113" s="30">
        <v>0</v>
      </c>
    </row>
    <row r="114" spans="2:6" ht="15" customHeight="1" x14ac:dyDescent="0.25">
      <c r="B114" s="27" t="s">
        <v>23</v>
      </c>
      <c r="C114" s="140" t="s">
        <v>121</v>
      </c>
      <c r="D114" s="147"/>
      <c r="E114" s="148"/>
      <c r="F114" s="31">
        <v>0</v>
      </c>
    </row>
    <row r="115" spans="2:6" ht="15" customHeight="1" x14ac:dyDescent="0.25">
      <c r="B115" s="134" t="s">
        <v>57</v>
      </c>
      <c r="C115" s="135"/>
      <c r="D115" s="135"/>
      <c r="E115" s="136"/>
      <c r="F115" s="23">
        <f>SUM(F111:F114)</f>
        <v>307.52458333333328</v>
      </c>
    </row>
    <row r="116" spans="2:6" ht="15" customHeight="1" x14ac:dyDescent="0.25">
      <c r="B116" s="17" t="s">
        <v>41</v>
      </c>
      <c r="C116" s="137" t="s">
        <v>122</v>
      </c>
      <c r="D116" s="138"/>
      <c r="E116" s="138"/>
      <c r="F116" s="139"/>
    </row>
    <row r="117" spans="2:6" ht="9" customHeight="1" x14ac:dyDescent="0.25"/>
    <row r="118" spans="2:6" ht="15" customHeight="1" x14ac:dyDescent="0.25">
      <c r="B118" s="134" t="s">
        <v>123</v>
      </c>
      <c r="C118" s="136"/>
      <c r="D118" s="134" t="s">
        <v>124</v>
      </c>
      <c r="E118" s="135"/>
      <c r="F118" s="136"/>
    </row>
    <row r="119" spans="2:6" ht="15" customHeight="1" x14ac:dyDescent="0.25">
      <c r="B119" s="13">
        <v>6</v>
      </c>
      <c r="C119" s="134" t="s">
        <v>125</v>
      </c>
      <c r="D119" s="136"/>
      <c r="E119" s="32" t="s">
        <v>69</v>
      </c>
      <c r="F119" s="23" t="s">
        <v>46</v>
      </c>
    </row>
    <row r="120" spans="2:6" ht="15" customHeight="1" x14ac:dyDescent="0.25">
      <c r="B120" s="14" t="s">
        <v>16</v>
      </c>
      <c r="C120" s="124" t="s">
        <v>126</v>
      </c>
      <c r="D120" s="126"/>
      <c r="E120" s="33">
        <v>0.06</v>
      </c>
      <c r="F120" s="24">
        <f>E120*(F139-F138)</f>
        <v>253.29206923935962</v>
      </c>
    </row>
    <row r="121" spans="2:6" ht="15" customHeight="1" x14ac:dyDescent="0.25">
      <c r="B121" s="14" t="s">
        <v>18</v>
      </c>
      <c r="C121" s="124" t="s">
        <v>127</v>
      </c>
      <c r="D121" s="126"/>
      <c r="E121" s="33">
        <v>6.7900000000000002E-2</v>
      </c>
      <c r="F121" s="24">
        <f>E121*(F139-F138+F120)</f>
        <v>303.84072319056122</v>
      </c>
    </row>
    <row r="122" spans="2:6" ht="15" customHeight="1" x14ac:dyDescent="0.25">
      <c r="B122" s="14" t="s">
        <v>20</v>
      </c>
      <c r="C122" s="124" t="s">
        <v>128</v>
      </c>
      <c r="D122" s="125"/>
      <c r="E122" s="125"/>
      <c r="F122" s="126"/>
    </row>
    <row r="123" spans="2:6" ht="15" customHeight="1" x14ac:dyDescent="0.25">
      <c r="B123" s="34"/>
      <c r="C123" s="129" t="s">
        <v>129</v>
      </c>
      <c r="D123" s="130"/>
      <c r="E123" s="33">
        <v>7.5999999999999998E-2</v>
      </c>
      <c r="F123" s="24">
        <f>((F139-F138+F120+F121)/(1-E126))*E123</f>
        <v>423.53202712675943</v>
      </c>
    </row>
    <row r="124" spans="2:6" ht="15" customHeight="1" x14ac:dyDescent="0.25">
      <c r="B124" s="34"/>
      <c r="C124" s="129" t="s">
        <v>130</v>
      </c>
      <c r="D124" s="130"/>
      <c r="E124" s="33">
        <v>1.6500000000000001E-2</v>
      </c>
      <c r="F124" s="24">
        <f>((F139-F138+F120+F121)/(1-E126))*E124</f>
        <v>91.951032205151719</v>
      </c>
    </row>
    <row r="125" spans="2:6" ht="15" customHeight="1" x14ac:dyDescent="0.25">
      <c r="B125" s="34"/>
      <c r="C125" s="129" t="s">
        <v>131</v>
      </c>
      <c r="D125" s="130"/>
      <c r="E125" s="33">
        <v>0.05</v>
      </c>
      <c r="F125" s="24">
        <f>((F139-F138+F120+F121)/(1-E126))*E125</f>
        <v>278.63949153076277</v>
      </c>
    </row>
    <row r="126" spans="2:6" ht="15" customHeight="1" x14ac:dyDescent="0.25">
      <c r="B126" s="131" t="s">
        <v>132</v>
      </c>
      <c r="C126" s="132"/>
      <c r="D126" s="133"/>
      <c r="E126" s="35">
        <f>SUM(E123:E125)</f>
        <v>0.14250000000000002</v>
      </c>
      <c r="F126" s="23">
        <f>SUM(F123:F125)+0.01</f>
        <v>794.13255086267395</v>
      </c>
    </row>
    <row r="127" spans="2:6" ht="15" customHeight="1" x14ac:dyDescent="0.25">
      <c r="B127" s="134" t="s">
        <v>57</v>
      </c>
      <c r="C127" s="135"/>
      <c r="D127" s="136"/>
      <c r="E127" s="35">
        <f>SUM(E120:E121)+E126</f>
        <v>0.27040000000000003</v>
      </c>
      <c r="F127" s="36">
        <f>SUM(F120:F121)+SUM(F123:F125)</f>
        <v>1351.2553432925947</v>
      </c>
    </row>
    <row r="128" spans="2:6" ht="15" customHeight="1" x14ac:dyDescent="0.25">
      <c r="B128" s="37" t="s">
        <v>133</v>
      </c>
      <c r="C128" s="137" t="s">
        <v>134</v>
      </c>
      <c r="D128" s="138"/>
      <c r="E128" s="138"/>
      <c r="F128" s="139"/>
    </row>
    <row r="129" spans="2:6" ht="15" customHeight="1" x14ac:dyDescent="0.25">
      <c r="B129" s="37" t="s">
        <v>135</v>
      </c>
      <c r="C129" s="137" t="s">
        <v>136</v>
      </c>
      <c r="D129" s="138"/>
      <c r="E129" s="138"/>
      <c r="F129" s="139"/>
    </row>
    <row r="130" spans="2:6" ht="25.5" customHeight="1" x14ac:dyDescent="0.25">
      <c r="B130" s="37" t="s">
        <v>137</v>
      </c>
      <c r="C130" s="141" t="s">
        <v>138</v>
      </c>
      <c r="D130" s="142"/>
      <c r="E130" s="142"/>
      <c r="F130" s="143"/>
    </row>
    <row r="131" spans="2:6" ht="7.5" customHeight="1" x14ac:dyDescent="0.25"/>
    <row r="132" spans="2:6" ht="15" customHeight="1" x14ac:dyDescent="0.25">
      <c r="B132" s="134" t="s">
        <v>139</v>
      </c>
      <c r="C132" s="135"/>
      <c r="D132" s="135"/>
      <c r="E132" s="135"/>
      <c r="F132" s="136"/>
    </row>
    <row r="133" spans="2:6" ht="15" customHeight="1" x14ac:dyDescent="0.25">
      <c r="B133" s="144" t="s">
        <v>140</v>
      </c>
      <c r="C133" s="145"/>
      <c r="D133" s="145"/>
      <c r="E133" s="146"/>
      <c r="F133" s="38" t="s">
        <v>141</v>
      </c>
    </row>
    <row r="134" spans="2:6" ht="15" customHeight="1" x14ac:dyDescent="0.25">
      <c r="B134" s="14" t="s">
        <v>16</v>
      </c>
      <c r="C134" s="124" t="s">
        <v>142</v>
      </c>
      <c r="D134" s="125"/>
      <c r="E134" s="126"/>
      <c r="F134" s="25">
        <f>F37</f>
        <v>2276.0100000000002</v>
      </c>
    </row>
    <row r="135" spans="2:6" ht="15" customHeight="1" x14ac:dyDescent="0.25">
      <c r="B135" s="14" t="s">
        <v>18</v>
      </c>
      <c r="C135" s="124" t="s">
        <v>143</v>
      </c>
      <c r="D135" s="125"/>
      <c r="E135" s="126"/>
      <c r="F135" s="25">
        <f>F74</f>
        <v>1572.5708139440001</v>
      </c>
    </row>
    <row r="136" spans="2:6" ht="15" customHeight="1" x14ac:dyDescent="0.25">
      <c r="B136" s="14" t="s">
        <v>20</v>
      </c>
      <c r="C136" s="124" t="s">
        <v>144</v>
      </c>
      <c r="D136" s="125"/>
      <c r="E136" s="126"/>
      <c r="F136" s="25">
        <f>F84</f>
        <v>89.67479400000002</v>
      </c>
    </row>
    <row r="137" spans="2:6" ht="15" customHeight="1" x14ac:dyDescent="0.25">
      <c r="B137" s="14" t="s">
        <v>23</v>
      </c>
      <c r="C137" s="124" t="s">
        <v>145</v>
      </c>
      <c r="D137" s="125"/>
      <c r="E137" s="126"/>
      <c r="F137" s="25">
        <f>F107</f>
        <v>283.27887937866001</v>
      </c>
    </row>
    <row r="138" spans="2:6" ht="15" customHeight="1" x14ac:dyDescent="0.25">
      <c r="B138" s="14" t="s">
        <v>51</v>
      </c>
      <c r="C138" s="140" t="s">
        <v>146</v>
      </c>
      <c r="D138" s="125"/>
      <c r="E138" s="126"/>
      <c r="F138" s="25">
        <f>F115</f>
        <v>307.52458333333328</v>
      </c>
    </row>
    <row r="139" spans="2:6" ht="15" customHeight="1" x14ac:dyDescent="0.25">
      <c r="B139" s="134" t="s">
        <v>147</v>
      </c>
      <c r="C139" s="135"/>
      <c r="D139" s="135"/>
      <c r="E139" s="136"/>
      <c r="F139" s="39">
        <f>SUM(F134:F138)</f>
        <v>4529.0590706559933</v>
      </c>
    </row>
    <row r="140" spans="2:6" ht="15" customHeight="1" x14ac:dyDescent="0.25">
      <c r="B140" s="14" t="s">
        <v>53</v>
      </c>
      <c r="C140" s="124" t="s">
        <v>148</v>
      </c>
      <c r="D140" s="125"/>
      <c r="E140" s="126"/>
      <c r="F140" s="25">
        <f>F127</f>
        <v>1351.2553432925947</v>
      </c>
    </row>
    <row r="141" spans="2:6" ht="15" customHeight="1" x14ac:dyDescent="0.25">
      <c r="B141" s="134" t="s">
        <v>149</v>
      </c>
      <c r="C141" s="135"/>
      <c r="D141" s="135"/>
      <c r="E141" s="136"/>
      <c r="F141" s="39">
        <f>SUM(F139:F140)</f>
        <v>5880.3144139485885</v>
      </c>
    </row>
    <row r="143" spans="2:6" ht="15" customHeight="1" x14ac:dyDescent="0.25">
      <c r="B143" s="127" t="s">
        <v>150</v>
      </c>
      <c r="C143" s="128"/>
      <c r="D143" s="128"/>
      <c r="E143" s="128"/>
      <c r="F143" s="128"/>
    </row>
    <row r="144" spans="2:6" ht="15" customHeight="1" x14ac:dyDescent="0.25">
      <c r="B144" s="128"/>
      <c r="C144" s="128"/>
      <c r="D144" s="128"/>
      <c r="E144" s="128"/>
      <c r="F144" s="128"/>
    </row>
    <row r="145" spans="2:6" ht="15" customHeight="1" x14ac:dyDescent="0.25">
      <c r="B145" s="128"/>
      <c r="C145" s="128"/>
      <c r="D145" s="128"/>
      <c r="E145" s="128"/>
      <c r="F145" s="128"/>
    </row>
    <row r="146" spans="2:6" ht="15" customHeight="1" x14ac:dyDescent="0.25">
      <c r="B146" s="128"/>
      <c r="C146" s="128"/>
      <c r="D146" s="128"/>
      <c r="E146" s="128"/>
      <c r="F146" s="128"/>
    </row>
    <row r="147" spans="2:6" ht="15" customHeight="1" x14ac:dyDescent="0.25">
      <c r="B147" s="128"/>
      <c r="C147" s="128"/>
      <c r="D147" s="128"/>
      <c r="E147" s="128"/>
      <c r="F147" s="128"/>
    </row>
    <row r="148" spans="2:6" ht="29.25" customHeight="1" x14ac:dyDescent="0.25">
      <c r="B148" s="128"/>
      <c r="C148" s="128"/>
      <c r="D148" s="128"/>
      <c r="E148" s="128"/>
      <c r="F148" s="128"/>
    </row>
  </sheetData>
  <mergeCells count="154">
    <mergeCell ref="E2:F2"/>
    <mergeCell ref="B3:F3"/>
    <mergeCell ref="B4:F4"/>
    <mergeCell ref="E5:F5"/>
    <mergeCell ref="E6:F6"/>
    <mergeCell ref="B7:F7"/>
    <mergeCell ref="E12:F12"/>
    <mergeCell ref="C13:D13"/>
    <mergeCell ref="E13:F13"/>
    <mergeCell ref="B14:F14"/>
    <mergeCell ref="B15:C15"/>
    <mergeCell ref="E15:F15"/>
    <mergeCell ref="B8:C8"/>
    <mergeCell ref="E8:F8"/>
    <mergeCell ref="B9:F9"/>
    <mergeCell ref="C10:D10"/>
    <mergeCell ref="E10:F10"/>
    <mergeCell ref="C11:D11"/>
    <mergeCell ref="E11:F11"/>
    <mergeCell ref="E22:F22"/>
    <mergeCell ref="C23:D23"/>
    <mergeCell ref="E23:F23"/>
    <mergeCell ref="C24:D24"/>
    <mergeCell ref="E24:F24"/>
    <mergeCell ref="C25:D25"/>
    <mergeCell ref="E25:F25"/>
    <mergeCell ref="B16:C16"/>
    <mergeCell ref="E16:F16"/>
    <mergeCell ref="B18:F18"/>
    <mergeCell ref="B19:F19"/>
    <mergeCell ref="B20:F20"/>
    <mergeCell ref="C21:D21"/>
    <mergeCell ref="E21:F21"/>
    <mergeCell ref="C32:E32"/>
    <mergeCell ref="C33:E33"/>
    <mergeCell ref="C34:E34"/>
    <mergeCell ref="C35:E35"/>
    <mergeCell ref="C36:E36"/>
    <mergeCell ref="B37:E37"/>
    <mergeCell ref="C26:F26"/>
    <mergeCell ref="B28:C28"/>
    <mergeCell ref="D28:F28"/>
    <mergeCell ref="C29:E29"/>
    <mergeCell ref="C30:E30"/>
    <mergeCell ref="C31:E31"/>
    <mergeCell ref="C43:E43"/>
    <mergeCell ref="B44:E44"/>
    <mergeCell ref="B46:C46"/>
    <mergeCell ref="D46:F46"/>
    <mergeCell ref="B47:C47"/>
    <mergeCell ref="D47:F47"/>
    <mergeCell ref="B39:C39"/>
    <mergeCell ref="D39:F39"/>
    <mergeCell ref="B40:C40"/>
    <mergeCell ref="D40:F40"/>
    <mergeCell ref="C41:E41"/>
    <mergeCell ref="C42:E42"/>
    <mergeCell ref="C54:D54"/>
    <mergeCell ref="C55:D55"/>
    <mergeCell ref="C56:D56"/>
    <mergeCell ref="B59:C59"/>
    <mergeCell ref="D59:F59"/>
    <mergeCell ref="C48:D48"/>
    <mergeCell ref="C49:D49"/>
    <mergeCell ref="C50:D50"/>
    <mergeCell ref="C51:D51"/>
    <mergeCell ref="C52:D52"/>
    <mergeCell ref="C53:D53"/>
    <mergeCell ref="B57:D57"/>
    <mergeCell ref="C65:E65"/>
    <mergeCell ref="C66:E66"/>
    <mergeCell ref="B67:E67"/>
    <mergeCell ref="B69:C69"/>
    <mergeCell ref="D69:F69"/>
    <mergeCell ref="C70:E70"/>
    <mergeCell ref="B60:C60"/>
    <mergeCell ref="D60:F60"/>
    <mergeCell ref="C61:E61"/>
    <mergeCell ref="C62:E62"/>
    <mergeCell ref="C63:E63"/>
    <mergeCell ref="C64:E64"/>
    <mergeCell ref="C77:E77"/>
    <mergeCell ref="C78:E78"/>
    <mergeCell ref="C79:E79"/>
    <mergeCell ref="C80:E80"/>
    <mergeCell ref="C81:E81"/>
    <mergeCell ref="C82:E82"/>
    <mergeCell ref="C71:E71"/>
    <mergeCell ref="C72:E72"/>
    <mergeCell ref="C73:E73"/>
    <mergeCell ref="B74:E74"/>
    <mergeCell ref="B76:C76"/>
    <mergeCell ref="D76:F76"/>
    <mergeCell ref="C88:E88"/>
    <mergeCell ref="C89:E89"/>
    <mergeCell ref="C90:E90"/>
    <mergeCell ref="C91:E91"/>
    <mergeCell ref="C92:E92"/>
    <mergeCell ref="C93:E93"/>
    <mergeCell ref="C83:E83"/>
    <mergeCell ref="B84:E84"/>
    <mergeCell ref="B86:C86"/>
    <mergeCell ref="D86:F86"/>
    <mergeCell ref="B87:C87"/>
    <mergeCell ref="D87:F87"/>
    <mergeCell ref="C99:E99"/>
    <mergeCell ref="C100:E100"/>
    <mergeCell ref="B101:E101"/>
    <mergeCell ref="B103:C103"/>
    <mergeCell ref="D103:F103"/>
    <mergeCell ref="C104:E104"/>
    <mergeCell ref="C94:E94"/>
    <mergeCell ref="B95:E95"/>
    <mergeCell ref="B97:C97"/>
    <mergeCell ref="D97:F97"/>
    <mergeCell ref="B98:C98"/>
    <mergeCell ref="D98:F98"/>
    <mergeCell ref="C134:E134"/>
    <mergeCell ref="C111:E111"/>
    <mergeCell ref="C112:E112"/>
    <mergeCell ref="C113:E113"/>
    <mergeCell ref="C114:E114"/>
    <mergeCell ref="B115:E115"/>
    <mergeCell ref="C116:F116"/>
    <mergeCell ref="C105:E105"/>
    <mergeCell ref="C106:E106"/>
    <mergeCell ref="B107:E107"/>
    <mergeCell ref="B109:C109"/>
    <mergeCell ref="D109:F109"/>
    <mergeCell ref="C110:E110"/>
    <mergeCell ref="C135:E135"/>
    <mergeCell ref="B143:F148"/>
    <mergeCell ref="C123:D123"/>
    <mergeCell ref="C124:D124"/>
    <mergeCell ref="C125:D125"/>
    <mergeCell ref="B126:D126"/>
    <mergeCell ref="B127:D127"/>
    <mergeCell ref="C128:F128"/>
    <mergeCell ref="B118:C118"/>
    <mergeCell ref="D118:F118"/>
    <mergeCell ref="C119:D119"/>
    <mergeCell ref="C120:D120"/>
    <mergeCell ref="C121:D121"/>
    <mergeCell ref="C122:F122"/>
    <mergeCell ref="C136:E136"/>
    <mergeCell ref="C137:E137"/>
    <mergeCell ref="C138:E138"/>
    <mergeCell ref="B139:E139"/>
    <mergeCell ref="C140:E140"/>
    <mergeCell ref="B141:E141"/>
    <mergeCell ref="C129:F129"/>
    <mergeCell ref="C130:F130"/>
    <mergeCell ref="B132:F132"/>
    <mergeCell ref="B133:E133"/>
  </mergeCells>
  <pageMargins left="0.23622047244094491" right="0.23622047244094491" top="1.26" bottom="0.74803149606299213" header="0.15748031496062992" footer="0.15748031496062992"/>
  <pageSetup paperSize="9" fitToHeight="0" orientation="portrait" r:id="rId1"/>
  <rowBreaks count="3" manualBreakCount="3">
    <brk id="38" max="5" man="1"/>
    <brk id="75" max="5" man="1"/>
    <brk id="117"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2358A-D782-4CA5-ACB3-2DC79C089163}">
  <dimension ref="A1:J176"/>
  <sheetViews>
    <sheetView view="pageBreakPreview" zoomScale="60" zoomScaleNormal="90" workbookViewId="0">
      <selection activeCell="N88" sqref="N88"/>
    </sheetView>
  </sheetViews>
  <sheetFormatPr defaultColWidth="8.85546875" defaultRowHeight="15" x14ac:dyDescent="0.25"/>
  <cols>
    <col min="1" max="1" width="9.140625" style="1"/>
    <col min="2" max="2" width="10.85546875" bestFit="1" customWidth="1"/>
    <col min="3" max="3" width="47.7109375" style="1" customWidth="1"/>
    <col min="4" max="4" width="12.42578125" style="1" customWidth="1"/>
    <col min="5" max="5" width="20.85546875" style="1" bestFit="1" customWidth="1"/>
    <col min="6" max="6" width="11.85546875" style="1" bestFit="1" customWidth="1"/>
    <col min="7" max="7" width="14.42578125" style="1" bestFit="1" customWidth="1"/>
    <col min="8" max="8" width="15.42578125" style="1" bestFit="1" customWidth="1"/>
    <col min="9" max="9" width="15.28515625" style="1" bestFit="1" customWidth="1"/>
    <col min="10" max="10" width="21.5703125" bestFit="1" customWidth="1"/>
  </cols>
  <sheetData>
    <row r="1" spans="1:10" ht="20.25" x14ac:dyDescent="0.3">
      <c r="A1" s="194" t="s">
        <v>419</v>
      </c>
      <c r="B1" s="190"/>
      <c r="C1" s="190"/>
      <c r="D1" s="190"/>
      <c r="E1" s="190"/>
      <c r="F1" s="190"/>
      <c r="G1" s="190"/>
      <c r="H1" s="190"/>
      <c r="I1" s="190"/>
      <c r="J1" s="191"/>
    </row>
    <row r="2" spans="1:10" x14ac:dyDescent="0.25">
      <c r="A2" s="67"/>
      <c r="B2" s="68"/>
      <c r="C2" s="69"/>
      <c r="D2" s="67"/>
      <c r="E2" s="67"/>
      <c r="F2" s="67"/>
      <c r="G2" s="67"/>
      <c r="H2" s="70"/>
      <c r="I2" s="69"/>
      <c r="J2" s="69"/>
    </row>
    <row r="3" spans="1:10" ht="20.25" x14ac:dyDescent="0.3">
      <c r="A3" s="194" t="s">
        <v>262</v>
      </c>
      <c r="B3" s="190"/>
      <c r="C3" s="190"/>
      <c r="D3" s="190"/>
      <c r="E3" s="190"/>
      <c r="F3" s="190"/>
      <c r="G3" s="190"/>
      <c r="H3" s="190"/>
      <c r="I3" s="190"/>
      <c r="J3" s="191"/>
    </row>
    <row r="4" spans="1:10" x14ac:dyDescent="0.25">
      <c r="A4" s="67"/>
      <c r="B4" s="68"/>
      <c r="C4" s="69"/>
      <c r="D4" s="67"/>
      <c r="E4" s="67"/>
      <c r="F4" s="67"/>
      <c r="G4" s="67"/>
      <c r="H4" s="70"/>
      <c r="I4" s="69"/>
      <c r="J4" s="69"/>
    </row>
    <row r="5" spans="1:10" ht="15.75" x14ac:dyDescent="0.25">
      <c r="A5" s="193" t="s">
        <v>173</v>
      </c>
      <c r="B5" s="190"/>
      <c r="C5" s="190"/>
      <c r="D5" s="190"/>
      <c r="E5" s="190"/>
      <c r="F5" s="190"/>
      <c r="G5" s="190"/>
      <c r="H5" s="190"/>
      <c r="I5" s="190"/>
      <c r="J5" s="191"/>
    </row>
    <row r="6" spans="1:10" ht="31.5" x14ac:dyDescent="0.25">
      <c r="A6" s="71" t="s">
        <v>174</v>
      </c>
      <c r="B6" s="71" t="s">
        <v>263</v>
      </c>
      <c r="C6" s="71" t="s">
        <v>175</v>
      </c>
      <c r="D6" s="71" t="s">
        <v>176</v>
      </c>
      <c r="E6" s="71" t="s">
        <v>177</v>
      </c>
      <c r="F6" s="72" t="s">
        <v>178</v>
      </c>
      <c r="G6" s="72" t="s">
        <v>179</v>
      </c>
      <c r="H6" s="72" t="s">
        <v>180</v>
      </c>
      <c r="I6" s="72" t="s">
        <v>181</v>
      </c>
      <c r="J6" s="72" t="s">
        <v>182</v>
      </c>
    </row>
    <row r="7" spans="1:10" ht="30" x14ac:dyDescent="0.25">
      <c r="A7" s="73">
        <v>1</v>
      </c>
      <c r="B7" s="74">
        <v>622831</v>
      </c>
      <c r="C7" s="75" t="s">
        <v>183</v>
      </c>
      <c r="D7" s="73" t="s">
        <v>184</v>
      </c>
      <c r="E7" s="73" t="s">
        <v>185</v>
      </c>
      <c r="F7" s="73">
        <v>4</v>
      </c>
      <c r="G7" s="73">
        <v>8</v>
      </c>
      <c r="H7" s="76">
        <v>70.83</v>
      </c>
      <c r="I7" s="76">
        <f t="shared" ref="I7:I11" si="0">H7*F7</f>
        <v>283.32</v>
      </c>
      <c r="J7" s="76">
        <f t="shared" ref="J7:J11" si="1">H7*G7</f>
        <v>566.64</v>
      </c>
    </row>
    <row r="8" spans="1:10" ht="120" x14ac:dyDescent="0.25">
      <c r="A8" s="73">
        <v>2</v>
      </c>
      <c r="B8" s="74">
        <v>614125</v>
      </c>
      <c r="C8" s="77" t="s">
        <v>264</v>
      </c>
      <c r="D8" s="73" t="s">
        <v>184</v>
      </c>
      <c r="E8" s="73" t="s">
        <v>185</v>
      </c>
      <c r="F8" s="73">
        <v>4</v>
      </c>
      <c r="G8" s="73">
        <v>8</v>
      </c>
      <c r="H8" s="76">
        <v>70.3</v>
      </c>
      <c r="I8" s="76">
        <f t="shared" si="0"/>
        <v>281.2</v>
      </c>
      <c r="J8" s="76">
        <f t="shared" si="1"/>
        <v>562.4</v>
      </c>
    </row>
    <row r="9" spans="1:10" ht="90" x14ac:dyDescent="0.25">
      <c r="A9" s="73">
        <v>3</v>
      </c>
      <c r="B9" s="74">
        <v>602214</v>
      </c>
      <c r="C9" s="77" t="s">
        <v>186</v>
      </c>
      <c r="D9" s="73" t="s">
        <v>187</v>
      </c>
      <c r="E9" s="73" t="s">
        <v>265</v>
      </c>
      <c r="F9" s="73">
        <v>2</v>
      </c>
      <c r="G9" s="73">
        <v>6</v>
      </c>
      <c r="H9" s="76">
        <v>51.41</v>
      </c>
      <c r="I9" s="76">
        <f t="shared" si="0"/>
        <v>102.82</v>
      </c>
      <c r="J9" s="76">
        <f t="shared" si="1"/>
        <v>308.45999999999998</v>
      </c>
    </row>
    <row r="10" spans="1:10" ht="60" x14ac:dyDescent="0.25">
      <c r="A10" s="73">
        <v>4</v>
      </c>
      <c r="B10" s="74">
        <v>246667</v>
      </c>
      <c r="C10" s="77" t="s">
        <v>188</v>
      </c>
      <c r="D10" s="73" t="s">
        <v>187</v>
      </c>
      <c r="E10" s="73" t="s">
        <v>185</v>
      </c>
      <c r="F10" s="73">
        <v>4</v>
      </c>
      <c r="G10" s="73">
        <v>8</v>
      </c>
      <c r="H10" s="76">
        <v>14.12</v>
      </c>
      <c r="I10" s="76">
        <f t="shared" si="0"/>
        <v>56.48</v>
      </c>
      <c r="J10" s="76">
        <f t="shared" si="1"/>
        <v>112.96</v>
      </c>
    </row>
    <row r="11" spans="1:10" ht="30" x14ac:dyDescent="0.25">
      <c r="A11" s="73">
        <v>5</v>
      </c>
      <c r="B11" s="74">
        <v>624171</v>
      </c>
      <c r="C11" s="77" t="s">
        <v>189</v>
      </c>
      <c r="D11" s="73" t="s">
        <v>190</v>
      </c>
      <c r="E11" s="73" t="s">
        <v>185</v>
      </c>
      <c r="F11" s="73">
        <v>5</v>
      </c>
      <c r="G11" s="73">
        <v>10</v>
      </c>
      <c r="H11" s="76">
        <v>46.19</v>
      </c>
      <c r="I11" s="76">
        <f t="shared" si="0"/>
        <v>230.95</v>
      </c>
      <c r="J11" s="76">
        <f t="shared" si="1"/>
        <v>461.9</v>
      </c>
    </row>
    <row r="12" spans="1:10" ht="15.75" x14ac:dyDescent="0.25">
      <c r="A12" s="189" t="s">
        <v>191</v>
      </c>
      <c r="B12" s="190"/>
      <c r="C12" s="190"/>
      <c r="D12" s="190"/>
      <c r="E12" s="190"/>
      <c r="F12" s="190"/>
      <c r="G12" s="190"/>
      <c r="H12" s="190"/>
      <c r="I12" s="191"/>
      <c r="J12" s="78">
        <f>SUM(J7:J11)</f>
        <v>2012.3600000000001</v>
      </c>
    </row>
    <row r="13" spans="1:10" ht="15.75" x14ac:dyDescent="0.25">
      <c r="A13" s="189" t="s">
        <v>192</v>
      </c>
      <c r="B13" s="190"/>
      <c r="C13" s="190"/>
      <c r="D13" s="190"/>
      <c r="E13" s="190"/>
      <c r="F13" s="190"/>
      <c r="G13" s="190"/>
      <c r="H13" s="190"/>
      <c r="I13" s="191"/>
      <c r="J13" s="78">
        <f>J12/12/2</f>
        <v>83.848333333333343</v>
      </c>
    </row>
    <row r="14" spans="1:10" ht="15.75" x14ac:dyDescent="0.25">
      <c r="A14" s="79"/>
      <c r="B14" s="80"/>
      <c r="C14" s="81"/>
      <c r="D14" s="79"/>
      <c r="E14" s="79"/>
      <c r="F14" s="79"/>
      <c r="G14" s="79"/>
      <c r="H14" s="82"/>
      <c r="I14" s="83"/>
      <c r="J14" s="83"/>
    </row>
    <row r="15" spans="1:10" ht="15.75" x14ac:dyDescent="0.25">
      <c r="A15" s="79"/>
      <c r="B15" s="80"/>
      <c r="C15" s="81"/>
      <c r="D15" s="79"/>
      <c r="E15" s="79"/>
      <c r="F15" s="79"/>
      <c r="G15" s="79"/>
      <c r="H15" s="82"/>
      <c r="I15" s="83"/>
      <c r="J15" s="83"/>
    </row>
    <row r="16" spans="1:10" ht="15.75" x14ac:dyDescent="0.25">
      <c r="A16" s="193" t="s">
        <v>193</v>
      </c>
      <c r="B16" s="190"/>
      <c r="C16" s="190"/>
      <c r="D16" s="190"/>
      <c r="E16" s="190"/>
      <c r="F16" s="190"/>
      <c r="G16" s="190"/>
      <c r="H16" s="190"/>
      <c r="I16" s="190"/>
      <c r="J16" s="191"/>
    </row>
    <row r="17" spans="1:10" ht="31.5" x14ac:dyDescent="0.25">
      <c r="A17" s="84" t="s">
        <v>174</v>
      </c>
      <c r="B17" s="71" t="s">
        <v>263</v>
      </c>
      <c r="C17" s="84" t="s">
        <v>175</v>
      </c>
      <c r="D17" s="84" t="s">
        <v>176</v>
      </c>
      <c r="E17" s="84" t="s">
        <v>177</v>
      </c>
      <c r="F17" s="85" t="s">
        <v>178</v>
      </c>
      <c r="G17" s="85" t="s">
        <v>179</v>
      </c>
      <c r="H17" s="72" t="s">
        <v>180</v>
      </c>
      <c r="I17" s="72" t="s">
        <v>181</v>
      </c>
      <c r="J17" s="72" t="s">
        <v>182</v>
      </c>
    </row>
    <row r="18" spans="1:10" ht="300" x14ac:dyDescent="0.25">
      <c r="A18" s="73">
        <v>1</v>
      </c>
      <c r="B18" s="74">
        <v>622524</v>
      </c>
      <c r="C18" s="77" t="s">
        <v>194</v>
      </c>
      <c r="D18" s="73" t="s">
        <v>184</v>
      </c>
      <c r="E18" s="73" t="s">
        <v>185</v>
      </c>
      <c r="F18" s="73">
        <v>2</v>
      </c>
      <c r="G18" s="73">
        <v>4</v>
      </c>
      <c r="H18" s="76">
        <v>58.84</v>
      </c>
      <c r="I18" s="76">
        <f t="shared" ref="I18:I27" si="2">H18*F18</f>
        <v>117.68</v>
      </c>
      <c r="J18" s="76">
        <f t="shared" ref="J18:J27" si="3">H18*G18</f>
        <v>235.36</v>
      </c>
    </row>
    <row r="19" spans="1:10" ht="60" x14ac:dyDescent="0.25">
      <c r="A19" s="73">
        <v>2</v>
      </c>
      <c r="B19" s="74">
        <v>462228</v>
      </c>
      <c r="C19" s="77" t="s">
        <v>195</v>
      </c>
      <c r="D19" s="73" t="s">
        <v>184</v>
      </c>
      <c r="E19" s="73" t="s">
        <v>185</v>
      </c>
      <c r="F19" s="73">
        <v>2</v>
      </c>
      <c r="G19" s="73">
        <v>4</v>
      </c>
      <c r="H19" s="76">
        <v>20.94</v>
      </c>
      <c r="I19" s="76">
        <f t="shared" si="2"/>
        <v>41.88</v>
      </c>
      <c r="J19" s="76">
        <f t="shared" si="3"/>
        <v>83.76</v>
      </c>
    </row>
    <row r="20" spans="1:10" ht="75" x14ac:dyDescent="0.25">
      <c r="A20" s="73">
        <v>3</v>
      </c>
      <c r="B20" s="74">
        <v>246667</v>
      </c>
      <c r="C20" s="77" t="s">
        <v>196</v>
      </c>
      <c r="D20" s="73" t="s">
        <v>187</v>
      </c>
      <c r="E20" s="73" t="s">
        <v>185</v>
      </c>
      <c r="F20" s="73">
        <v>2</v>
      </c>
      <c r="G20" s="73">
        <v>4</v>
      </c>
      <c r="H20" s="76">
        <v>14.12</v>
      </c>
      <c r="I20" s="76">
        <f t="shared" si="2"/>
        <v>28.24</v>
      </c>
      <c r="J20" s="76">
        <f t="shared" si="3"/>
        <v>56.48</v>
      </c>
    </row>
    <row r="21" spans="1:10" ht="150" x14ac:dyDescent="0.25">
      <c r="A21" s="73">
        <v>4</v>
      </c>
      <c r="B21" s="74">
        <v>477854</v>
      </c>
      <c r="C21" s="77" t="s">
        <v>197</v>
      </c>
      <c r="D21" s="73" t="s">
        <v>184</v>
      </c>
      <c r="E21" s="73" t="s">
        <v>185</v>
      </c>
      <c r="F21" s="73">
        <v>2</v>
      </c>
      <c r="G21" s="73">
        <v>4</v>
      </c>
      <c r="H21" s="76">
        <v>52.61</v>
      </c>
      <c r="I21" s="76">
        <f t="shared" si="2"/>
        <v>105.22</v>
      </c>
      <c r="J21" s="76">
        <f t="shared" si="3"/>
        <v>210.44</v>
      </c>
    </row>
    <row r="22" spans="1:10" ht="60" x14ac:dyDescent="0.25">
      <c r="A22" s="73">
        <v>5</v>
      </c>
      <c r="B22" s="74">
        <v>345464</v>
      </c>
      <c r="C22" s="77" t="s">
        <v>198</v>
      </c>
      <c r="D22" s="73" t="s">
        <v>187</v>
      </c>
      <c r="E22" s="74" t="s">
        <v>265</v>
      </c>
      <c r="F22" s="73">
        <v>1</v>
      </c>
      <c r="G22" s="73">
        <v>3</v>
      </c>
      <c r="H22" s="76">
        <v>46.07</v>
      </c>
      <c r="I22" s="76">
        <f t="shared" si="2"/>
        <v>46.07</v>
      </c>
      <c r="J22" s="76">
        <f t="shared" si="3"/>
        <v>138.21</v>
      </c>
    </row>
    <row r="23" spans="1:10" ht="75" x14ac:dyDescent="0.25">
      <c r="A23" s="73">
        <v>6</v>
      </c>
      <c r="B23" s="74">
        <v>450515</v>
      </c>
      <c r="C23" s="77" t="s">
        <v>199</v>
      </c>
      <c r="D23" s="73" t="s">
        <v>184</v>
      </c>
      <c r="E23" s="73" t="s">
        <v>200</v>
      </c>
      <c r="F23" s="73">
        <v>2</v>
      </c>
      <c r="G23" s="73">
        <v>2</v>
      </c>
      <c r="H23" s="76">
        <v>13.56</v>
      </c>
      <c r="I23" s="76">
        <f t="shared" si="2"/>
        <v>27.12</v>
      </c>
      <c r="J23" s="76">
        <f t="shared" si="3"/>
        <v>27.12</v>
      </c>
    </row>
    <row r="24" spans="1:10" ht="30" x14ac:dyDescent="0.25">
      <c r="A24" s="73">
        <v>7</v>
      </c>
      <c r="B24" s="74">
        <v>624171</v>
      </c>
      <c r="C24" s="77" t="s">
        <v>189</v>
      </c>
      <c r="D24" s="73" t="s">
        <v>190</v>
      </c>
      <c r="E24" s="73" t="s">
        <v>185</v>
      </c>
      <c r="F24" s="73">
        <v>3</v>
      </c>
      <c r="G24" s="73">
        <v>6</v>
      </c>
      <c r="H24" s="76">
        <v>46.19</v>
      </c>
      <c r="I24" s="76">
        <f t="shared" si="2"/>
        <v>138.57</v>
      </c>
      <c r="J24" s="76">
        <f t="shared" si="3"/>
        <v>277.14</v>
      </c>
    </row>
    <row r="25" spans="1:10" x14ac:dyDescent="0.25">
      <c r="A25" s="73">
        <v>6</v>
      </c>
      <c r="B25" s="74">
        <v>604688</v>
      </c>
      <c r="C25" s="77" t="s">
        <v>206</v>
      </c>
      <c r="D25" s="73" t="s">
        <v>187</v>
      </c>
      <c r="E25" s="73" t="s">
        <v>200</v>
      </c>
      <c r="F25" s="73">
        <v>24</v>
      </c>
      <c r="G25" s="73">
        <v>24</v>
      </c>
      <c r="H25" s="76">
        <v>9</v>
      </c>
      <c r="I25" s="76">
        <f t="shared" si="2"/>
        <v>216</v>
      </c>
      <c r="J25" s="76">
        <f t="shared" si="3"/>
        <v>216</v>
      </c>
    </row>
    <row r="26" spans="1:10" ht="30" x14ac:dyDescent="0.25">
      <c r="A26" s="73">
        <v>9</v>
      </c>
      <c r="B26" s="74">
        <v>441102</v>
      </c>
      <c r="C26" s="77" t="s">
        <v>266</v>
      </c>
      <c r="D26" s="73" t="s">
        <v>187</v>
      </c>
      <c r="E26" s="73" t="s">
        <v>200</v>
      </c>
      <c r="F26" s="73">
        <v>5</v>
      </c>
      <c r="G26" s="73">
        <v>5</v>
      </c>
      <c r="H26" s="76">
        <v>13.93</v>
      </c>
      <c r="I26" s="76">
        <f t="shared" si="2"/>
        <v>69.650000000000006</v>
      </c>
      <c r="J26" s="76">
        <f t="shared" si="3"/>
        <v>69.650000000000006</v>
      </c>
    </row>
    <row r="27" spans="1:10" ht="90" x14ac:dyDescent="0.25">
      <c r="A27" s="73">
        <v>10</v>
      </c>
      <c r="B27" s="74">
        <v>485533</v>
      </c>
      <c r="C27" s="77" t="s">
        <v>202</v>
      </c>
      <c r="D27" s="73" t="s">
        <v>184</v>
      </c>
      <c r="E27" s="73" t="s">
        <v>200</v>
      </c>
      <c r="F27" s="73">
        <v>30</v>
      </c>
      <c r="G27" s="73">
        <v>30</v>
      </c>
      <c r="H27" s="76">
        <v>1.62</v>
      </c>
      <c r="I27" s="76">
        <f t="shared" si="2"/>
        <v>48.6</v>
      </c>
      <c r="J27" s="76">
        <f t="shared" si="3"/>
        <v>48.6</v>
      </c>
    </row>
    <row r="28" spans="1:10" ht="15.75" x14ac:dyDescent="0.25">
      <c r="A28" s="189" t="s">
        <v>191</v>
      </c>
      <c r="B28" s="190"/>
      <c r="C28" s="190"/>
      <c r="D28" s="190"/>
      <c r="E28" s="190"/>
      <c r="F28" s="190"/>
      <c r="G28" s="190"/>
      <c r="H28" s="190"/>
      <c r="I28" s="191"/>
      <c r="J28" s="78">
        <f>SUM(J18:J27)</f>
        <v>1362.76</v>
      </c>
    </row>
    <row r="29" spans="1:10" ht="15.75" x14ac:dyDescent="0.25">
      <c r="A29" s="189" t="s">
        <v>203</v>
      </c>
      <c r="B29" s="190"/>
      <c r="C29" s="190"/>
      <c r="D29" s="190"/>
      <c r="E29" s="190"/>
      <c r="F29" s="190"/>
      <c r="G29" s="190"/>
      <c r="H29" s="190"/>
      <c r="I29" s="191"/>
      <c r="J29" s="78">
        <f>J28/12</f>
        <v>113.56333333333333</v>
      </c>
    </row>
    <row r="30" spans="1:10" ht="15.75" x14ac:dyDescent="0.25">
      <c r="A30" s="86"/>
      <c r="B30" s="79"/>
      <c r="C30" s="86"/>
      <c r="D30" s="86"/>
      <c r="E30" s="86"/>
      <c r="F30" s="86"/>
      <c r="G30" s="86"/>
      <c r="H30" s="82"/>
      <c r="I30" s="83"/>
      <c r="J30" s="83"/>
    </row>
    <row r="31" spans="1:10" ht="15.75" x14ac:dyDescent="0.25">
      <c r="A31" s="79"/>
      <c r="B31" s="87"/>
      <c r="C31" s="83"/>
      <c r="D31" s="79"/>
      <c r="E31" s="79"/>
      <c r="F31" s="79"/>
      <c r="G31" s="79"/>
      <c r="H31" s="82"/>
      <c r="I31" s="83"/>
      <c r="J31" s="83"/>
    </row>
    <row r="32" spans="1:10" ht="15.75" x14ac:dyDescent="0.25">
      <c r="A32" s="193" t="s">
        <v>204</v>
      </c>
      <c r="B32" s="190"/>
      <c r="C32" s="190"/>
      <c r="D32" s="190"/>
      <c r="E32" s="190"/>
      <c r="F32" s="190"/>
      <c r="G32" s="190"/>
      <c r="H32" s="190"/>
      <c r="I32" s="190"/>
      <c r="J32" s="191"/>
    </row>
    <row r="33" spans="1:10" ht="31.5" x14ac:dyDescent="0.25">
      <c r="A33" s="84" t="s">
        <v>174</v>
      </c>
      <c r="B33" s="71" t="s">
        <v>263</v>
      </c>
      <c r="C33" s="84" t="s">
        <v>175</v>
      </c>
      <c r="D33" s="84" t="s">
        <v>176</v>
      </c>
      <c r="E33" s="84" t="s">
        <v>177</v>
      </c>
      <c r="F33" s="85" t="s">
        <v>178</v>
      </c>
      <c r="G33" s="85" t="s">
        <v>179</v>
      </c>
      <c r="H33" s="72" t="s">
        <v>180</v>
      </c>
      <c r="I33" s="72" t="s">
        <v>181</v>
      </c>
      <c r="J33" s="72" t="s">
        <v>182</v>
      </c>
    </row>
    <row r="34" spans="1:10" ht="300" x14ac:dyDescent="0.25">
      <c r="A34" s="73">
        <v>1</v>
      </c>
      <c r="B34" s="74">
        <v>622524</v>
      </c>
      <c r="C34" s="75" t="s">
        <v>194</v>
      </c>
      <c r="D34" s="73" t="s">
        <v>184</v>
      </c>
      <c r="E34" s="73" t="s">
        <v>185</v>
      </c>
      <c r="F34" s="74">
        <v>4</v>
      </c>
      <c r="G34" s="74">
        <v>8</v>
      </c>
      <c r="H34" s="76">
        <v>58.84</v>
      </c>
      <c r="I34" s="76">
        <f t="shared" ref="I34:I44" si="4">H34*F34</f>
        <v>235.36</v>
      </c>
      <c r="J34" s="76">
        <f t="shared" ref="J34:J44" si="5">H34*G34</f>
        <v>470.72</v>
      </c>
    </row>
    <row r="35" spans="1:10" ht="60.75" x14ac:dyDescent="0.25">
      <c r="A35" s="73">
        <v>2</v>
      </c>
      <c r="B35" s="74">
        <v>462228</v>
      </c>
      <c r="C35" s="88" t="s">
        <v>195</v>
      </c>
      <c r="D35" s="73" t="s">
        <v>184</v>
      </c>
      <c r="E35" s="73" t="s">
        <v>185</v>
      </c>
      <c r="F35" s="73">
        <v>4</v>
      </c>
      <c r="G35" s="73">
        <v>8</v>
      </c>
      <c r="H35" s="76">
        <v>20.94</v>
      </c>
      <c r="I35" s="76">
        <f t="shared" si="4"/>
        <v>83.76</v>
      </c>
      <c r="J35" s="76">
        <f t="shared" si="5"/>
        <v>167.52</v>
      </c>
    </row>
    <row r="36" spans="1:10" ht="60.75" x14ac:dyDescent="0.25">
      <c r="A36" s="73">
        <v>3</v>
      </c>
      <c r="B36" s="74">
        <v>345464</v>
      </c>
      <c r="C36" s="88" t="s">
        <v>198</v>
      </c>
      <c r="D36" s="73" t="s">
        <v>187</v>
      </c>
      <c r="E36" s="74" t="s">
        <v>265</v>
      </c>
      <c r="F36" s="73">
        <v>2</v>
      </c>
      <c r="G36" s="73">
        <v>6</v>
      </c>
      <c r="H36" s="76">
        <v>46.07</v>
      </c>
      <c r="I36" s="76">
        <f t="shared" si="4"/>
        <v>92.14</v>
      </c>
      <c r="J36" s="76">
        <f t="shared" si="5"/>
        <v>276.42</v>
      </c>
    </row>
    <row r="37" spans="1:10" ht="75.75" x14ac:dyDescent="0.25">
      <c r="A37" s="73">
        <v>4</v>
      </c>
      <c r="B37" s="74">
        <v>246667</v>
      </c>
      <c r="C37" s="88" t="s">
        <v>196</v>
      </c>
      <c r="D37" s="73" t="s">
        <v>187</v>
      </c>
      <c r="E37" s="73" t="s">
        <v>185</v>
      </c>
      <c r="F37" s="73">
        <v>4</v>
      </c>
      <c r="G37" s="73">
        <v>8</v>
      </c>
      <c r="H37" s="76">
        <v>14.12</v>
      </c>
      <c r="I37" s="76">
        <f t="shared" si="4"/>
        <v>56.48</v>
      </c>
      <c r="J37" s="76">
        <f t="shared" si="5"/>
        <v>112.96</v>
      </c>
    </row>
    <row r="38" spans="1:10" ht="150.75" x14ac:dyDescent="0.25">
      <c r="A38" s="73">
        <v>5</v>
      </c>
      <c r="B38" s="74">
        <v>477854</v>
      </c>
      <c r="C38" s="88" t="s">
        <v>205</v>
      </c>
      <c r="D38" s="73" t="s">
        <v>184</v>
      </c>
      <c r="E38" s="73" t="s">
        <v>185</v>
      </c>
      <c r="F38" s="73">
        <v>4</v>
      </c>
      <c r="G38" s="73">
        <v>8</v>
      </c>
      <c r="H38" s="76">
        <v>52.61</v>
      </c>
      <c r="I38" s="76">
        <f t="shared" si="4"/>
        <v>210.44</v>
      </c>
      <c r="J38" s="76">
        <f t="shared" si="5"/>
        <v>420.88</v>
      </c>
    </row>
    <row r="39" spans="1:10" x14ac:dyDescent="0.25">
      <c r="A39" s="73">
        <v>6</v>
      </c>
      <c r="B39" s="74">
        <v>604688</v>
      </c>
      <c r="C39" s="77" t="s">
        <v>206</v>
      </c>
      <c r="D39" s="73" t="s">
        <v>187</v>
      </c>
      <c r="E39" s="73" t="s">
        <v>200</v>
      </c>
      <c r="F39" s="73">
        <v>48</v>
      </c>
      <c r="G39" s="73">
        <v>48</v>
      </c>
      <c r="H39" s="76">
        <v>9</v>
      </c>
      <c r="I39" s="76">
        <f t="shared" si="4"/>
        <v>432</v>
      </c>
      <c r="J39" s="76">
        <f t="shared" si="5"/>
        <v>432</v>
      </c>
    </row>
    <row r="40" spans="1:10" ht="30" x14ac:dyDescent="0.25">
      <c r="A40" s="73">
        <v>7</v>
      </c>
      <c r="B40" s="74">
        <v>441102</v>
      </c>
      <c r="C40" s="77" t="s">
        <v>266</v>
      </c>
      <c r="D40" s="73" t="s">
        <v>187</v>
      </c>
      <c r="E40" s="73" t="s">
        <v>200</v>
      </c>
      <c r="F40" s="73">
        <v>10</v>
      </c>
      <c r="G40" s="73">
        <v>10</v>
      </c>
      <c r="H40" s="76">
        <v>13.93</v>
      </c>
      <c r="I40" s="76">
        <f t="shared" si="4"/>
        <v>139.30000000000001</v>
      </c>
      <c r="J40" s="76">
        <f t="shared" si="5"/>
        <v>139.30000000000001</v>
      </c>
    </row>
    <row r="41" spans="1:10" ht="60.75" x14ac:dyDescent="0.25">
      <c r="A41" s="73">
        <v>8</v>
      </c>
      <c r="B41" s="89">
        <v>355689</v>
      </c>
      <c r="C41" s="88" t="s">
        <v>207</v>
      </c>
      <c r="D41" s="73" t="s">
        <v>187</v>
      </c>
      <c r="E41" s="73" t="s">
        <v>200</v>
      </c>
      <c r="F41" s="73">
        <v>30</v>
      </c>
      <c r="G41" s="73">
        <v>30</v>
      </c>
      <c r="H41" s="76">
        <v>5.75</v>
      </c>
      <c r="I41" s="76">
        <f t="shared" si="4"/>
        <v>172.5</v>
      </c>
      <c r="J41" s="76">
        <f t="shared" si="5"/>
        <v>172.5</v>
      </c>
    </row>
    <row r="42" spans="1:10" ht="90.75" x14ac:dyDescent="0.25">
      <c r="A42" s="73">
        <v>9</v>
      </c>
      <c r="B42" s="74">
        <v>485533</v>
      </c>
      <c r="C42" s="88" t="s">
        <v>202</v>
      </c>
      <c r="D42" s="73" t="s">
        <v>184</v>
      </c>
      <c r="E42" s="73" t="s">
        <v>200</v>
      </c>
      <c r="F42" s="73">
        <v>60</v>
      </c>
      <c r="G42" s="73">
        <v>60</v>
      </c>
      <c r="H42" s="76">
        <v>1.62</v>
      </c>
      <c r="I42" s="76">
        <f t="shared" si="4"/>
        <v>97.2</v>
      </c>
      <c r="J42" s="76">
        <f t="shared" si="5"/>
        <v>97.2</v>
      </c>
    </row>
    <row r="43" spans="1:10" ht="30.75" x14ac:dyDescent="0.25">
      <c r="A43" s="73">
        <v>10</v>
      </c>
      <c r="B43" s="74">
        <v>624171</v>
      </c>
      <c r="C43" s="88" t="s">
        <v>189</v>
      </c>
      <c r="D43" s="73" t="s">
        <v>190</v>
      </c>
      <c r="E43" s="73" t="s">
        <v>185</v>
      </c>
      <c r="F43" s="73">
        <v>5</v>
      </c>
      <c r="G43" s="73">
        <v>10</v>
      </c>
      <c r="H43" s="76">
        <v>46.19</v>
      </c>
      <c r="I43" s="76">
        <f t="shared" si="4"/>
        <v>230.95</v>
      </c>
      <c r="J43" s="76">
        <f t="shared" si="5"/>
        <v>461.9</v>
      </c>
    </row>
    <row r="44" spans="1:10" ht="75.75" x14ac:dyDescent="0.25">
      <c r="A44" s="73">
        <v>11</v>
      </c>
      <c r="B44" s="74">
        <v>450515</v>
      </c>
      <c r="C44" s="88" t="s">
        <v>199</v>
      </c>
      <c r="D44" s="73" t="s">
        <v>184</v>
      </c>
      <c r="E44" s="73" t="s">
        <v>200</v>
      </c>
      <c r="F44" s="73">
        <v>4</v>
      </c>
      <c r="G44" s="73">
        <v>4</v>
      </c>
      <c r="H44" s="76">
        <v>13.56</v>
      </c>
      <c r="I44" s="76">
        <f t="shared" si="4"/>
        <v>54.24</v>
      </c>
      <c r="J44" s="76">
        <f t="shared" si="5"/>
        <v>54.24</v>
      </c>
    </row>
    <row r="45" spans="1:10" ht="15.75" x14ac:dyDescent="0.25">
      <c r="A45" s="189" t="s">
        <v>191</v>
      </c>
      <c r="B45" s="190"/>
      <c r="C45" s="190"/>
      <c r="D45" s="190"/>
      <c r="E45" s="190"/>
      <c r="F45" s="190"/>
      <c r="G45" s="190"/>
      <c r="H45" s="190"/>
      <c r="I45" s="191"/>
      <c r="J45" s="78">
        <f>SUM(J34:J44)</f>
        <v>2805.64</v>
      </c>
    </row>
    <row r="46" spans="1:10" ht="15.75" x14ac:dyDescent="0.25">
      <c r="A46" s="189" t="s">
        <v>192</v>
      </c>
      <c r="B46" s="190"/>
      <c r="C46" s="190"/>
      <c r="D46" s="190"/>
      <c r="E46" s="190"/>
      <c r="F46" s="190"/>
      <c r="G46" s="190"/>
      <c r="H46" s="190"/>
      <c r="I46" s="191"/>
      <c r="J46" s="78">
        <f>J45/12/2</f>
        <v>116.90166666666666</v>
      </c>
    </row>
    <row r="47" spans="1:10" ht="15.75" x14ac:dyDescent="0.25">
      <c r="A47" s="79"/>
      <c r="B47" s="90"/>
      <c r="C47" s="91"/>
      <c r="D47" s="79"/>
      <c r="E47" s="79"/>
      <c r="F47" s="79"/>
      <c r="G47" s="79"/>
      <c r="H47" s="82"/>
      <c r="I47" s="83"/>
      <c r="J47" s="83"/>
    </row>
    <row r="48" spans="1:10" ht="15.75" x14ac:dyDescent="0.25">
      <c r="A48" s="79"/>
      <c r="B48" s="90"/>
      <c r="C48" s="91"/>
      <c r="D48" s="79"/>
      <c r="E48" s="79"/>
      <c r="F48" s="79"/>
      <c r="G48" s="79"/>
      <c r="H48" s="82"/>
      <c r="I48" s="83"/>
      <c r="J48" s="83"/>
    </row>
    <row r="49" spans="1:10" ht="15.75" x14ac:dyDescent="0.25">
      <c r="A49" s="193" t="s">
        <v>208</v>
      </c>
      <c r="B49" s="190"/>
      <c r="C49" s="190"/>
      <c r="D49" s="190"/>
      <c r="E49" s="190"/>
      <c r="F49" s="190"/>
      <c r="G49" s="190"/>
      <c r="H49" s="190"/>
      <c r="I49" s="190"/>
      <c r="J49" s="191"/>
    </row>
    <row r="50" spans="1:10" ht="31.5" x14ac:dyDescent="0.25">
      <c r="A50" s="84" t="s">
        <v>174</v>
      </c>
      <c r="B50" s="71" t="s">
        <v>263</v>
      </c>
      <c r="C50" s="84" t="s">
        <v>175</v>
      </c>
      <c r="D50" s="84" t="s">
        <v>176</v>
      </c>
      <c r="E50" s="84" t="s">
        <v>177</v>
      </c>
      <c r="F50" s="85" t="s">
        <v>178</v>
      </c>
      <c r="G50" s="85" t="s">
        <v>179</v>
      </c>
      <c r="H50" s="72" t="s">
        <v>180</v>
      </c>
      <c r="I50" s="72" t="s">
        <v>181</v>
      </c>
      <c r="J50" s="72" t="s">
        <v>182</v>
      </c>
    </row>
    <row r="51" spans="1:10" ht="300" x14ac:dyDescent="0.25">
      <c r="A51" s="73">
        <v>1</v>
      </c>
      <c r="B51" s="74">
        <v>480232</v>
      </c>
      <c r="C51" s="77" t="s">
        <v>267</v>
      </c>
      <c r="D51" s="73" t="s">
        <v>184</v>
      </c>
      <c r="E51" s="73" t="s">
        <v>185</v>
      </c>
      <c r="F51" s="73">
        <v>1</v>
      </c>
      <c r="G51" s="73">
        <v>2</v>
      </c>
      <c r="H51" s="76">
        <v>179</v>
      </c>
      <c r="I51" s="76">
        <f t="shared" ref="I51:I61" si="6">H51*F51</f>
        <v>179</v>
      </c>
      <c r="J51" s="76">
        <f t="shared" ref="J51:J61" si="7">H51*G51</f>
        <v>358</v>
      </c>
    </row>
    <row r="52" spans="1:10" ht="60" x14ac:dyDescent="0.25">
      <c r="A52" s="73">
        <v>2</v>
      </c>
      <c r="B52" s="74">
        <v>462228</v>
      </c>
      <c r="C52" s="77" t="s">
        <v>195</v>
      </c>
      <c r="D52" s="73" t="s">
        <v>184</v>
      </c>
      <c r="E52" s="73" t="s">
        <v>185</v>
      </c>
      <c r="F52" s="73">
        <v>2</v>
      </c>
      <c r="G52" s="73">
        <v>4</v>
      </c>
      <c r="H52" s="76">
        <v>20.94</v>
      </c>
      <c r="I52" s="76">
        <f t="shared" si="6"/>
        <v>41.88</v>
      </c>
      <c r="J52" s="76">
        <f t="shared" si="7"/>
        <v>83.76</v>
      </c>
    </row>
    <row r="53" spans="1:10" ht="30" x14ac:dyDescent="0.25">
      <c r="A53" s="73">
        <v>3</v>
      </c>
      <c r="B53" s="74">
        <v>397650</v>
      </c>
      <c r="C53" s="77" t="s">
        <v>268</v>
      </c>
      <c r="D53" s="73" t="s">
        <v>187</v>
      </c>
      <c r="E53" s="73" t="s">
        <v>265</v>
      </c>
      <c r="F53" s="73">
        <v>1</v>
      </c>
      <c r="G53" s="73">
        <v>3</v>
      </c>
      <c r="H53" s="76">
        <v>119.82</v>
      </c>
      <c r="I53" s="76">
        <f t="shared" si="6"/>
        <v>119.82</v>
      </c>
      <c r="J53" s="76">
        <f t="shared" si="7"/>
        <v>359.46</v>
      </c>
    </row>
    <row r="54" spans="1:10" ht="75" x14ac:dyDescent="0.25">
      <c r="A54" s="73">
        <v>4</v>
      </c>
      <c r="B54" s="74">
        <v>246667</v>
      </c>
      <c r="C54" s="77" t="s">
        <v>196</v>
      </c>
      <c r="D54" s="73" t="s">
        <v>187</v>
      </c>
      <c r="E54" s="73" t="s">
        <v>185</v>
      </c>
      <c r="F54" s="73">
        <v>2</v>
      </c>
      <c r="G54" s="73">
        <v>4</v>
      </c>
      <c r="H54" s="76">
        <v>14.12</v>
      </c>
      <c r="I54" s="76">
        <f t="shared" si="6"/>
        <v>28.24</v>
      </c>
      <c r="J54" s="76">
        <f t="shared" si="7"/>
        <v>56.48</v>
      </c>
    </row>
    <row r="55" spans="1:10" ht="165" x14ac:dyDescent="0.25">
      <c r="A55" s="73">
        <v>5</v>
      </c>
      <c r="B55" s="74">
        <v>618366</v>
      </c>
      <c r="C55" s="77" t="s">
        <v>269</v>
      </c>
      <c r="D55" s="73" t="s">
        <v>184</v>
      </c>
      <c r="E55" s="73" t="s">
        <v>185</v>
      </c>
      <c r="F55" s="73">
        <v>1</v>
      </c>
      <c r="G55" s="73">
        <v>2</v>
      </c>
      <c r="H55" s="76">
        <v>151.99</v>
      </c>
      <c r="I55" s="76">
        <f t="shared" si="6"/>
        <v>151.99</v>
      </c>
      <c r="J55" s="76">
        <f t="shared" si="7"/>
        <v>303.98</v>
      </c>
    </row>
    <row r="56" spans="1:10" ht="30" x14ac:dyDescent="0.25">
      <c r="A56" s="73">
        <v>6</v>
      </c>
      <c r="B56" s="74">
        <v>607323</v>
      </c>
      <c r="C56" s="77" t="s">
        <v>270</v>
      </c>
      <c r="D56" s="73" t="s">
        <v>184</v>
      </c>
      <c r="E56" s="73" t="s">
        <v>185</v>
      </c>
      <c r="F56" s="73">
        <v>1</v>
      </c>
      <c r="G56" s="73">
        <v>2</v>
      </c>
      <c r="H56" s="76">
        <v>385.25</v>
      </c>
      <c r="I56" s="76">
        <f t="shared" si="6"/>
        <v>385.25</v>
      </c>
      <c r="J56" s="76">
        <f t="shared" si="7"/>
        <v>770.5</v>
      </c>
    </row>
    <row r="57" spans="1:10" ht="60" x14ac:dyDescent="0.25">
      <c r="A57" s="73">
        <v>7</v>
      </c>
      <c r="B57" s="74">
        <v>384719</v>
      </c>
      <c r="C57" s="77" t="s">
        <v>209</v>
      </c>
      <c r="D57" s="73" t="s">
        <v>184</v>
      </c>
      <c r="E57" s="73" t="s">
        <v>200</v>
      </c>
      <c r="F57" s="73">
        <v>1</v>
      </c>
      <c r="G57" s="73">
        <v>1</v>
      </c>
      <c r="H57" s="76">
        <v>16.04</v>
      </c>
      <c r="I57" s="76">
        <f t="shared" si="6"/>
        <v>16.04</v>
      </c>
      <c r="J57" s="76">
        <f t="shared" si="7"/>
        <v>16.04</v>
      </c>
    </row>
    <row r="58" spans="1:10" ht="30" x14ac:dyDescent="0.25">
      <c r="A58" s="73">
        <v>8</v>
      </c>
      <c r="B58" s="74">
        <v>293772</v>
      </c>
      <c r="C58" s="77" t="s">
        <v>210</v>
      </c>
      <c r="D58" s="73" t="s">
        <v>184</v>
      </c>
      <c r="E58" s="73" t="s">
        <v>200</v>
      </c>
      <c r="F58" s="73">
        <v>1</v>
      </c>
      <c r="G58" s="73">
        <v>1</v>
      </c>
      <c r="H58" s="76">
        <v>26.24</v>
      </c>
      <c r="I58" s="76">
        <f t="shared" si="6"/>
        <v>26.24</v>
      </c>
      <c r="J58" s="76">
        <f t="shared" si="7"/>
        <v>26.24</v>
      </c>
    </row>
    <row r="59" spans="1:10" x14ac:dyDescent="0.25">
      <c r="A59" s="73">
        <v>9</v>
      </c>
      <c r="B59" s="74">
        <v>604688</v>
      </c>
      <c r="C59" s="77" t="s">
        <v>206</v>
      </c>
      <c r="D59" s="73" t="s">
        <v>187</v>
      </c>
      <c r="E59" s="73" t="s">
        <v>200</v>
      </c>
      <c r="F59" s="73">
        <v>24</v>
      </c>
      <c r="G59" s="73">
        <v>24</v>
      </c>
      <c r="H59" s="76">
        <v>9</v>
      </c>
      <c r="I59" s="76">
        <f t="shared" si="6"/>
        <v>216</v>
      </c>
      <c r="J59" s="76">
        <f t="shared" si="7"/>
        <v>216</v>
      </c>
    </row>
    <row r="60" spans="1:10" ht="90" x14ac:dyDescent="0.25">
      <c r="A60" s="73">
        <v>10</v>
      </c>
      <c r="B60" s="74">
        <v>485533</v>
      </c>
      <c r="C60" s="77" t="s">
        <v>202</v>
      </c>
      <c r="D60" s="73" t="s">
        <v>184</v>
      </c>
      <c r="E60" s="73" t="s">
        <v>200</v>
      </c>
      <c r="F60" s="73">
        <v>30</v>
      </c>
      <c r="G60" s="73">
        <v>30</v>
      </c>
      <c r="H60" s="76">
        <v>1.62</v>
      </c>
      <c r="I60" s="76">
        <f t="shared" si="6"/>
        <v>48.6</v>
      </c>
      <c r="J60" s="76">
        <f t="shared" si="7"/>
        <v>48.6</v>
      </c>
    </row>
    <row r="61" spans="1:10" ht="30" x14ac:dyDescent="0.25">
      <c r="A61" s="73">
        <v>11</v>
      </c>
      <c r="B61" s="74">
        <v>624171</v>
      </c>
      <c r="C61" s="77" t="s">
        <v>189</v>
      </c>
      <c r="D61" s="73" t="s">
        <v>190</v>
      </c>
      <c r="E61" s="73" t="s">
        <v>185</v>
      </c>
      <c r="F61" s="73">
        <v>5</v>
      </c>
      <c r="G61" s="73">
        <v>10</v>
      </c>
      <c r="H61" s="76">
        <v>46.19</v>
      </c>
      <c r="I61" s="76">
        <f t="shared" si="6"/>
        <v>230.95</v>
      </c>
      <c r="J61" s="76">
        <f t="shared" si="7"/>
        <v>461.9</v>
      </c>
    </row>
    <row r="62" spans="1:10" ht="15.75" x14ac:dyDescent="0.25">
      <c r="A62" s="189" t="s">
        <v>191</v>
      </c>
      <c r="B62" s="190"/>
      <c r="C62" s="190"/>
      <c r="D62" s="190"/>
      <c r="E62" s="190"/>
      <c r="F62" s="190"/>
      <c r="G62" s="190"/>
      <c r="H62" s="190"/>
      <c r="I62" s="191"/>
      <c r="J62" s="78">
        <f>SUM(J51:J61)</f>
        <v>2700.96</v>
      </c>
    </row>
    <row r="63" spans="1:10" ht="15.75" x14ac:dyDescent="0.25">
      <c r="A63" s="189" t="s">
        <v>203</v>
      </c>
      <c r="B63" s="190"/>
      <c r="C63" s="190"/>
      <c r="D63" s="190"/>
      <c r="E63" s="190"/>
      <c r="F63" s="190"/>
      <c r="G63" s="190"/>
      <c r="H63" s="190"/>
      <c r="I63" s="191"/>
      <c r="J63" s="78">
        <f>J62/12</f>
        <v>225.08</v>
      </c>
    </row>
    <row r="64" spans="1:10" ht="15.75" x14ac:dyDescent="0.25">
      <c r="A64" s="79"/>
      <c r="B64" s="90"/>
      <c r="C64" s="91"/>
      <c r="D64" s="79"/>
      <c r="E64" s="79"/>
      <c r="F64" s="79"/>
      <c r="G64" s="79"/>
      <c r="H64" s="82"/>
      <c r="I64" s="83"/>
      <c r="J64" s="83"/>
    </row>
    <row r="65" spans="1:10" ht="15.75" x14ac:dyDescent="0.25">
      <c r="A65" s="79"/>
      <c r="B65" s="90"/>
      <c r="C65" s="91"/>
      <c r="D65" s="79"/>
      <c r="E65" s="79"/>
      <c r="F65" s="79"/>
      <c r="G65" s="79"/>
      <c r="H65" s="82"/>
      <c r="I65" s="83"/>
      <c r="J65" s="83"/>
    </row>
    <row r="66" spans="1:10" ht="15.75" x14ac:dyDescent="0.25">
      <c r="A66" s="193" t="s">
        <v>271</v>
      </c>
      <c r="B66" s="190"/>
      <c r="C66" s="190"/>
      <c r="D66" s="190"/>
      <c r="E66" s="190"/>
      <c r="F66" s="190"/>
      <c r="G66" s="190"/>
      <c r="H66" s="190"/>
      <c r="I66" s="190"/>
      <c r="J66" s="191"/>
    </row>
    <row r="67" spans="1:10" ht="31.5" x14ac:dyDescent="0.25">
      <c r="A67" s="84" t="s">
        <v>174</v>
      </c>
      <c r="B67" s="71" t="s">
        <v>263</v>
      </c>
      <c r="C67" s="84" t="s">
        <v>175</v>
      </c>
      <c r="D67" s="84" t="s">
        <v>176</v>
      </c>
      <c r="E67" s="84" t="s">
        <v>177</v>
      </c>
      <c r="F67" s="85" t="s">
        <v>178</v>
      </c>
      <c r="G67" s="85" t="s">
        <v>179</v>
      </c>
      <c r="H67" s="72" t="s">
        <v>180</v>
      </c>
      <c r="I67" s="72" t="s">
        <v>181</v>
      </c>
      <c r="J67" s="72" t="s">
        <v>182</v>
      </c>
    </row>
    <row r="68" spans="1:10" ht="300" x14ac:dyDescent="0.25">
      <c r="A68" s="73">
        <v>1</v>
      </c>
      <c r="B68" s="74">
        <v>622524</v>
      </c>
      <c r="C68" s="77" t="s">
        <v>211</v>
      </c>
      <c r="D68" s="73" t="s">
        <v>184</v>
      </c>
      <c r="E68" s="73" t="s">
        <v>185</v>
      </c>
      <c r="F68" s="73">
        <v>2</v>
      </c>
      <c r="G68" s="73">
        <v>4</v>
      </c>
      <c r="H68" s="76">
        <v>58.84</v>
      </c>
      <c r="I68" s="76">
        <f t="shared" ref="I68:I77" si="8">H68*F68</f>
        <v>117.68</v>
      </c>
      <c r="J68" s="76">
        <f t="shared" ref="J68:J77" si="9">H68*G68</f>
        <v>235.36</v>
      </c>
    </row>
    <row r="69" spans="1:10" ht="60" x14ac:dyDescent="0.25">
      <c r="A69" s="73">
        <v>2</v>
      </c>
      <c r="B69" s="74">
        <v>462228</v>
      </c>
      <c r="C69" s="77" t="s">
        <v>195</v>
      </c>
      <c r="D69" s="73" t="s">
        <v>184</v>
      </c>
      <c r="E69" s="73" t="s">
        <v>185</v>
      </c>
      <c r="F69" s="73">
        <v>2</v>
      </c>
      <c r="G69" s="73">
        <v>4</v>
      </c>
      <c r="H69" s="76">
        <v>20.94</v>
      </c>
      <c r="I69" s="76">
        <f t="shared" si="8"/>
        <v>41.88</v>
      </c>
      <c r="J69" s="76">
        <f t="shared" si="9"/>
        <v>83.76</v>
      </c>
    </row>
    <row r="70" spans="1:10" ht="150" x14ac:dyDescent="0.25">
      <c r="A70" s="73">
        <v>3</v>
      </c>
      <c r="B70" s="74">
        <v>477854</v>
      </c>
      <c r="C70" s="77" t="s">
        <v>197</v>
      </c>
      <c r="D70" s="73" t="s">
        <v>184</v>
      </c>
      <c r="E70" s="73" t="s">
        <v>185</v>
      </c>
      <c r="F70" s="73">
        <v>2</v>
      </c>
      <c r="G70" s="73">
        <v>4</v>
      </c>
      <c r="H70" s="76">
        <v>52.61</v>
      </c>
      <c r="I70" s="76">
        <f t="shared" si="8"/>
        <v>105.22</v>
      </c>
      <c r="J70" s="76">
        <f t="shared" si="9"/>
        <v>210.44</v>
      </c>
    </row>
    <row r="71" spans="1:10" ht="60" x14ac:dyDescent="0.25">
      <c r="A71" s="73">
        <v>4</v>
      </c>
      <c r="B71" s="74">
        <v>345464</v>
      </c>
      <c r="C71" s="77" t="s">
        <v>198</v>
      </c>
      <c r="D71" s="73" t="s">
        <v>187</v>
      </c>
      <c r="E71" s="73" t="s">
        <v>265</v>
      </c>
      <c r="F71" s="73">
        <v>1</v>
      </c>
      <c r="G71" s="73">
        <v>3</v>
      </c>
      <c r="H71" s="76">
        <v>46.07</v>
      </c>
      <c r="I71" s="76">
        <f t="shared" si="8"/>
        <v>46.07</v>
      </c>
      <c r="J71" s="76">
        <f t="shared" si="9"/>
        <v>138.21</v>
      </c>
    </row>
    <row r="72" spans="1:10" ht="75" x14ac:dyDescent="0.25">
      <c r="A72" s="73">
        <v>5</v>
      </c>
      <c r="B72" s="74">
        <v>246667</v>
      </c>
      <c r="C72" s="77" t="s">
        <v>196</v>
      </c>
      <c r="D72" s="73" t="s">
        <v>187</v>
      </c>
      <c r="E72" s="73" t="s">
        <v>185</v>
      </c>
      <c r="F72" s="73">
        <v>2</v>
      </c>
      <c r="G72" s="73">
        <v>4</v>
      </c>
      <c r="H72" s="76">
        <v>14.12</v>
      </c>
      <c r="I72" s="76">
        <f t="shared" si="8"/>
        <v>28.24</v>
      </c>
      <c r="J72" s="76">
        <f t="shared" si="9"/>
        <v>56.48</v>
      </c>
    </row>
    <row r="73" spans="1:10" ht="90" x14ac:dyDescent="0.25">
      <c r="A73" s="73">
        <v>6</v>
      </c>
      <c r="B73" s="74">
        <v>485533</v>
      </c>
      <c r="C73" s="77" t="s">
        <v>202</v>
      </c>
      <c r="D73" s="73" t="s">
        <v>184</v>
      </c>
      <c r="E73" s="73" t="s">
        <v>200</v>
      </c>
      <c r="F73" s="73">
        <v>30</v>
      </c>
      <c r="G73" s="73">
        <v>30</v>
      </c>
      <c r="H73" s="76">
        <v>1.62</v>
      </c>
      <c r="I73" s="76">
        <f t="shared" si="8"/>
        <v>48.6</v>
      </c>
      <c r="J73" s="76">
        <f t="shared" si="9"/>
        <v>48.6</v>
      </c>
    </row>
    <row r="74" spans="1:10" x14ac:dyDescent="0.25">
      <c r="A74" s="73">
        <v>7</v>
      </c>
      <c r="B74" s="74">
        <v>604688</v>
      </c>
      <c r="C74" s="77" t="s">
        <v>206</v>
      </c>
      <c r="D74" s="73" t="s">
        <v>187</v>
      </c>
      <c r="E74" s="73" t="s">
        <v>200</v>
      </c>
      <c r="F74" s="73">
        <v>24</v>
      </c>
      <c r="G74" s="73">
        <v>24</v>
      </c>
      <c r="H74" s="76">
        <v>9</v>
      </c>
      <c r="I74" s="76">
        <f t="shared" si="8"/>
        <v>216</v>
      </c>
      <c r="J74" s="76">
        <f t="shared" si="9"/>
        <v>216</v>
      </c>
    </row>
    <row r="75" spans="1:10" ht="30" x14ac:dyDescent="0.25">
      <c r="A75" s="73">
        <v>8</v>
      </c>
      <c r="B75" s="74">
        <v>441102</v>
      </c>
      <c r="C75" s="77" t="s">
        <v>266</v>
      </c>
      <c r="D75" s="73" t="s">
        <v>187</v>
      </c>
      <c r="E75" s="73" t="s">
        <v>200</v>
      </c>
      <c r="F75" s="73">
        <v>5</v>
      </c>
      <c r="G75" s="73">
        <v>5</v>
      </c>
      <c r="H75" s="76">
        <v>13.93</v>
      </c>
      <c r="I75" s="76">
        <f t="shared" si="8"/>
        <v>69.650000000000006</v>
      </c>
      <c r="J75" s="76">
        <f t="shared" si="9"/>
        <v>69.650000000000006</v>
      </c>
    </row>
    <row r="76" spans="1:10" ht="30" x14ac:dyDescent="0.25">
      <c r="A76" s="73">
        <v>9</v>
      </c>
      <c r="B76" s="74">
        <v>624171</v>
      </c>
      <c r="C76" s="77" t="s">
        <v>189</v>
      </c>
      <c r="D76" s="73" t="s">
        <v>190</v>
      </c>
      <c r="E76" s="73" t="s">
        <v>185</v>
      </c>
      <c r="F76" s="73">
        <v>5</v>
      </c>
      <c r="G76" s="73">
        <v>10</v>
      </c>
      <c r="H76" s="76">
        <v>46.19</v>
      </c>
      <c r="I76" s="76">
        <f t="shared" si="8"/>
        <v>230.95</v>
      </c>
      <c r="J76" s="76">
        <f t="shared" si="9"/>
        <v>461.9</v>
      </c>
    </row>
    <row r="77" spans="1:10" ht="30" x14ac:dyDescent="0.25">
      <c r="A77" s="73">
        <v>10</v>
      </c>
      <c r="B77" s="74">
        <v>624019</v>
      </c>
      <c r="C77" s="77" t="s">
        <v>212</v>
      </c>
      <c r="D77" s="73" t="s">
        <v>184</v>
      </c>
      <c r="E77" s="73" t="s">
        <v>185</v>
      </c>
      <c r="F77" s="73">
        <v>2</v>
      </c>
      <c r="G77" s="73">
        <v>4</v>
      </c>
      <c r="H77" s="76">
        <v>23.23</v>
      </c>
      <c r="I77" s="76">
        <f t="shared" si="8"/>
        <v>46.46</v>
      </c>
      <c r="J77" s="76">
        <f t="shared" si="9"/>
        <v>92.92</v>
      </c>
    </row>
    <row r="78" spans="1:10" ht="15.75" x14ac:dyDescent="0.25">
      <c r="A78" s="189" t="s">
        <v>191</v>
      </c>
      <c r="B78" s="190"/>
      <c r="C78" s="190"/>
      <c r="D78" s="190"/>
      <c r="E78" s="190"/>
      <c r="F78" s="190"/>
      <c r="G78" s="190"/>
      <c r="H78" s="190"/>
      <c r="I78" s="191"/>
      <c r="J78" s="78">
        <f>SUM(J68:J77)</f>
        <v>1613.3200000000002</v>
      </c>
    </row>
    <row r="79" spans="1:10" ht="15.75" x14ac:dyDescent="0.25">
      <c r="A79" s="189" t="s">
        <v>203</v>
      </c>
      <c r="B79" s="190"/>
      <c r="C79" s="190"/>
      <c r="D79" s="190"/>
      <c r="E79" s="190"/>
      <c r="F79" s="190"/>
      <c r="G79" s="190"/>
      <c r="H79" s="190"/>
      <c r="I79" s="191"/>
      <c r="J79" s="78">
        <f>J78/12</f>
        <v>134.44333333333336</v>
      </c>
    </row>
    <row r="80" spans="1:10" ht="15.75" x14ac:dyDescent="0.25">
      <c r="A80" s="83"/>
      <c r="B80" s="87"/>
      <c r="C80" s="83"/>
      <c r="D80" s="83"/>
      <c r="E80" s="83"/>
      <c r="F80" s="83"/>
      <c r="G80" s="83"/>
      <c r="H80" s="83"/>
      <c r="I80" s="83"/>
      <c r="J80" s="83"/>
    </row>
    <row r="81" spans="1:10" ht="15.75" x14ac:dyDescent="0.25">
      <c r="A81" s="83"/>
      <c r="B81" s="87"/>
      <c r="C81" s="83"/>
      <c r="D81" s="83"/>
      <c r="E81" s="83"/>
      <c r="F81" s="83"/>
      <c r="G81" s="83"/>
      <c r="H81" s="83"/>
      <c r="I81" s="83"/>
      <c r="J81" s="83"/>
    </row>
    <row r="82" spans="1:10" ht="15.75" x14ac:dyDescent="0.25">
      <c r="A82" s="83"/>
      <c r="B82" s="87"/>
      <c r="C82" s="83"/>
      <c r="D82" s="83"/>
      <c r="E82" s="83"/>
      <c r="F82" s="83"/>
      <c r="G82" s="83"/>
      <c r="H82" s="83"/>
      <c r="I82" s="83"/>
      <c r="J82" s="83"/>
    </row>
    <row r="83" spans="1:10" ht="15.75" x14ac:dyDescent="0.25">
      <c r="A83" s="192" t="s">
        <v>272</v>
      </c>
      <c r="B83" s="190"/>
      <c r="C83" s="190"/>
      <c r="D83" s="190"/>
      <c r="E83" s="190"/>
      <c r="F83" s="190"/>
      <c r="G83" s="190"/>
      <c r="H83" s="190"/>
      <c r="I83" s="190"/>
      <c r="J83" s="191"/>
    </row>
    <row r="84" spans="1:10" ht="15.75" x14ac:dyDescent="0.25">
      <c r="A84" s="79"/>
      <c r="B84" s="90"/>
      <c r="C84" s="91"/>
      <c r="D84" s="79"/>
      <c r="E84" s="79"/>
      <c r="F84" s="79"/>
      <c r="G84" s="79"/>
      <c r="H84" s="82"/>
      <c r="I84" s="83"/>
      <c r="J84" s="83"/>
    </row>
    <row r="85" spans="1:10" ht="15.75" x14ac:dyDescent="0.25">
      <c r="A85" s="193" t="s">
        <v>273</v>
      </c>
      <c r="B85" s="190"/>
      <c r="C85" s="190"/>
      <c r="D85" s="190"/>
      <c r="E85" s="190"/>
      <c r="F85" s="190"/>
      <c r="G85" s="190"/>
      <c r="H85" s="190"/>
      <c r="I85" s="190"/>
      <c r="J85" s="191"/>
    </row>
    <row r="86" spans="1:10" ht="31.5" x14ac:dyDescent="0.25">
      <c r="A86" s="71" t="s">
        <v>174</v>
      </c>
      <c r="B86" s="71" t="s">
        <v>263</v>
      </c>
      <c r="C86" s="71" t="s">
        <v>175</v>
      </c>
      <c r="D86" s="71" t="s">
        <v>176</v>
      </c>
      <c r="E86" s="71" t="s">
        <v>177</v>
      </c>
      <c r="F86" s="72" t="s">
        <v>178</v>
      </c>
      <c r="G86" s="72" t="s">
        <v>179</v>
      </c>
      <c r="H86" s="72" t="s">
        <v>180</v>
      </c>
      <c r="I86" s="72" t="s">
        <v>181</v>
      </c>
      <c r="J86" s="72" t="s">
        <v>182</v>
      </c>
    </row>
    <row r="87" spans="1:10" ht="45" x14ac:dyDescent="0.25">
      <c r="A87" s="73">
        <v>1</v>
      </c>
      <c r="B87" s="74">
        <v>622831</v>
      </c>
      <c r="C87" s="77" t="s">
        <v>213</v>
      </c>
      <c r="D87" s="73" t="s">
        <v>184</v>
      </c>
      <c r="E87" s="73" t="s">
        <v>185</v>
      </c>
      <c r="F87" s="73">
        <v>4</v>
      </c>
      <c r="G87" s="73">
        <v>8</v>
      </c>
      <c r="H87" s="76">
        <v>70.83</v>
      </c>
      <c r="I87" s="76">
        <f t="shared" ref="I87:I90" si="10">H87*F87</f>
        <v>283.32</v>
      </c>
      <c r="J87" s="76">
        <f t="shared" ref="J87:J90" si="11">H87*G87</f>
        <v>566.64</v>
      </c>
    </row>
    <row r="88" spans="1:10" ht="75" x14ac:dyDescent="0.25">
      <c r="A88" s="73">
        <v>2</v>
      </c>
      <c r="B88" s="74">
        <v>614125</v>
      </c>
      <c r="C88" s="77" t="s">
        <v>274</v>
      </c>
      <c r="D88" s="73" t="s">
        <v>184</v>
      </c>
      <c r="E88" s="73" t="s">
        <v>185</v>
      </c>
      <c r="F88" s="73">
        <v>4</v>
      </c>
      <c r="G88" s="73">
        <v>8</v>
      </c>
      <c r="H88" s="76">
        <v>72.23</v>
      </c>
      <c r="I88" s="76">
        <f t="shared" si="10"/>
        <v>288.92</v>
      </c>
      <c r="J88" s="76">
        <f t="shared" si="11"/>
        <v>577.84</v>
      </c>
    </row>
    <row r="89" spans="1:10" ht="120" x14ac:dyDescent="0.25">
      <c r="A89" s="73">
        <v>3</v>
      </c>
      <c r="B89" s="74">
        <v>602214</v>
      </c>
      <c r="C89" s="77" t="s">
        <v>214</v>
      </c>
      <c r="D89" s="73" t="s">
        <v>184</v>
      </c>
      <c r="E89" s="73" t="s">
        <v>185</v>
      </c>
      <c r="F89" s="73">
        <v>2</v>
      </c>
      <c r="G89" s="73">
        <v>4</v>
      </c>
      <c r="H89" s="76">
        <v>51.41</v>
      </c>
      <c r="I89" s="76">
        <f t="shared" si="10"/>
        <v>102.82</v>
      </c>
      <c r="J89" s="76">
        <f t="shared" si="11"/>
        <v>205.64</v>
      </c>
    </row>
    <row r="90" spans="1:10" ht="60" x14ac:dyDescent="0.25">
      <c r="A90" s="73">
        <v>4</v>
      </c>
      <c r="B90" s="74">
        <v>246667</v>
      </c>
      <c r="C90" s="77" t="s">
        <v>215</v>
      </c>
      <c r="D90" s="73" t="s">
        <v>187</v>
      </c>
      <c r="E90" s="73" t="s">
        <v>185</v>
      </c>
      <c r="F90" s="73">
        <v>4</v>
      </c>
      <c r="G90" s="73">
        <v>8</v>
      </c>
      <c r="H90" s="76">
        <v>14.12</v>
      </c>
      <c r="I90" s="76">
        <f t="shared" si="10"/>
        <v>56.48</v>
      </c>
      <c r="J90" s="76">
        <f t="shared" si="11"/>
        <v>112.96</v>
      </c>
    </row>
    <row r="91" spans="1:10" ht="15.75" x14ac:dyDescent="0.25">
      <c r="A91" s="189" t="s">
        <v>191</v>
      </c>
      <c r="B91" s="190"/>
      <c r="C91" s="190"/>
      <c r="D91" s="190"/>
      <c r="E91" s="190"/>
      <c r="F91" s="190"/>
      <c r="G91" s="190"/>
      <c r="H91" s="190"/>
      <c r="I91" s="191"/>
      <c r="J91" s="92">
        <f>SUM(J87:J90)</f>
        <v>1463.08</v>
      </c>
    </row>
    <row r="92" spans="1:10" ht="15.75" x14ac:dyDescent="0.25">
      <c r="A92" s="189" t="s">
        <v>192</v>
      </c>
      <c r="B92" s="190"/>
      <c r="C92" s="190"/>
      <c r="D92" s="190"/>
      <c r="E92" s="190"/>
      <c r="F92" s="190"/>
      <c r="G92" s="190"/>
      <c r="H92" s="190"/>
      <c r="I92" s="191"/>
      <c r="J92" s="92">
        <f>J91/12/2</f>
        <v>60.961666666666666</v>
      </c>
    </row>
    <row r="93" spans="1:10" ht="15.75" x14ac:dyDescent="0.25">
      <c r="A93" s="79"/>
      <c r="B93" s="87"/>
      <c r="C93" s="83"/>
      <c r="D93" s="79"/>
      <c r="E93" s="79"/>
      <c r="F93" s="79"/>
      <c r="G93" s="79"/>
      <c r="H93" s="79"/>
      <c r="I93" s="79"/>
      <c r="J93" s="79"/>
    </row>
    <row r="94" spans="1:10" x14ac:dyDescent="0.25">
      <c r="A94" s="86"/>
      <c r="B94" s="79"/>
      <c r="C94" s="86"/>
      <c r="D94" s="86"/>
      <c r="E94" s="86"/>
      <c r="F94" s="86"/>
      <c r="G94" s="86"/>
      <c r="H94" s="86"/>
      <c r="I94" s="86"/>
      <c r="J94" s="93"/>
    </row>
    <row r="95" spans="1:10" ht="15.75" x14ac:dyDescent="0.25">
      <c r="A95" s="193" t="s">
        <v>275</v>
      </c>
      <c r="B95" s="190"/>
      <c r="C95" s="190"/>
      <c r="D95" s="190"/>
      <c r="E95" s="190"/>
      <c r="F95" s="190"/>
      <c r="G95" s="190"/>
      <c r="H95" s="190"/>
      <c r="I95" s="190"/>
      <c r="J95" s="191"/>
    </row>
    <row r="96" spans="1:10" ht="31.5" x14ac:dyDescent="0.25">
      <c r="A96" s="71" t="s">
        <v>174</v>
      </c>
      <c r="B96" s="71" t="s">
        <v>263</v>
      </c>
      <c r="C96" s="71" t="s">
        <v>175</v>
      </c>
      <c r="D96" s="71" t="s">
        <v>176</v>
      </c>
      <c r="E96" s="71" t="s">
        <v>177</v>
      </c>
      <c r="F96" s="72" t="s">
        <v>178</v>
      </c>
      <c r="G96" s="72" t="s">
        <v>179</v>
      </c>
      <c r="H96" s="72" t="s">
        <v>180</v>
      </c>
      <c r="I96" s="72" t="s">
        <v>181</v>
      </c>
      <c r="J96" s="72" t="s">
        <v>182</v>
      </c>
    </row>
    <row r="97" spans="1:10" ht="45" x14ac:dyDescent="0.25">
      <c r="A97" s="73">
        <v>1</v>
      </c>
      <c r="B97" s="74">
        <v>622831</v>
      </c>
      <c r="C97" s="77" t="s">
        <v>213</v>
      </c>
      <c r="D97" s="73" t="s">
        <v>184</v>
      </c>
      <c r="E97" s="73" t="s">
        <v>185</v>
      </c>
      <c r="F97" s="73">
        <v>4</v>
      </c>
      <c r="G97" s="73">
        <v>8</v>
      </c>
      <c r="H97" s="76">
        <v>70.83</v>
      </c>
      <c r="I97" s="76">
        <f t="shared" ref="I97:I100" si="12">H97*F97</f>
        <v>283.32</v>
      </c>
      <c r="J97" s="76">
        <f t="shared" ref="J97:J100" si="13">H97*G97</f>
        <v>566.64</v>
      </c>
    </row>
    <row r="98" spans="1:10" ht="75" x14ac:dyDescent="0.25">
      <c r="A98" s="73">
        <v>2</v>
      </c>
      <c r="B98" s="74">
        <v>614125</v>
      </c>
      <c r="C98" s="77" t="s">
        <v>274</v>
      </c>
      <c r="D98" s="73" t="s">
        <v>184</v>
      </c>
      <c r="E98" s="73" t="s">
        <v>185</v>
      </c>
      <c r="F98" s="73">
        <v>4</v>
      </c>
      <c r="G98" s="73">
        <v>8</v>
      </c>
      <c r="H98" s="76">
        <v>72.23</v>
      </c>
      <c r="I98" s="76">
        <f t="shared" si="12"/>
        <v>288.92</v>
      </c>
      <c r="J98" s="76">
        <f t="shared" si="13"/>
        <v>577.84</v>
      </c>
    </row>
    <row r="99" spans="1:10" ht="120" x14ac:dyDescent="0.25">
      <c r="A99" s="73">
        <v>3</v>
      </c>
      <c r="B99" s="74">
        <v>602214</v>
      </c>
      <c r="C99" s="77" t="s">
        <v>214</v>
      </c>
      <c r="D99" s="73" t="s">
        <v>184</v>
      </c>
      <c r="E99" s="73" t="s">
        <v>185</v>
      </c>
      <c r="F99" s="73">
        <v>2</v>
      </c>
      <c r="G99" s="73">
        <v>4</v>
      </c>
      <c r="H99" s="76">
        <v>51.41</v>
      </c>
      <c r="I99" s="76">
        <f t="shared" si="12"/>
        <v>102.82</v>
      </c>
      <c r="J99" s="76">
        <f t="shared" si="13"/>
        <v>205.64</v>
      </c>
    </row>
    <row r="100" spans="1:10" ht="60" x14ac:dyDescent="0.25">
      <c r="A100" s="73">
        <v>4</v>
      </c>
      <c r="B100" s="74">
        <v>246667</v>
      </c>
      <c r="C100" s="77" t="s">
        <v>215</v>
      </c>
      <c r="D100" s="73" t="s">
        <v>187</v>
      </c>
      <c r="E100" s="73" t="s">
        <v>185</v>
      </c>
      <c r="F100" s="73">
        <v>4</v>
      </c>
      <c r="G100" s="73">
        <v>8</v>
      </c>
      <c r="H100" s="76">
        <v>14.12</v>
      </c>
      <c r="I100" s="76">
        <f t="shared" si="12"/>
        <v>56.48</v>
      </c>
      <c r="J100" s="76">
        <f t="shared" si="13"/>
        <v>112.96</v>
      </c>
    </row>
    <row r="101" spans="1:10" ht="15.75" x14ac:dyDescent="0.25">
      <c r="A101" s="189" t="s">
        <v>191</v>
      </c>
      <c r="B101" s="190"/>
      <c r="C101" s="190"/>
      <c r="D101" s="190"/>
      <c r="E101" s="190"/>
      <c r="F101" s="190"/>
      <c r="G101" s="190"/>
      <c r="H101" s="190"/>
      <c r="I101" s="191"/>
      <c r="J101" s="92">
        <f>SUM(J97:J100)</f>
        <v>1463.08</v>
      </c>
    </row>
    <row r="102" spans="1:10" ht="15.75" x14ac:dyDescent="0.25">
      <c r="A102" s="189" t="s">
        <v>192</v>
      </c>
      <c r="B102" s="190"/>
      <c r="C102" s="190"/>
      <c r="D102" s="190"/>
      <c r="E102" s="190"/>
      <c r="F102" s="190"/>
      <c r="G102" s="190"/>
      <c r="H102" s="190"/>
      <c r="I102" s="191"/>
      <c r="J102" s="92">
        <f>J101/12/2</f>
        <v>60.961666666666666</v>
      </c>
    </row>
    <row r="103" spans="1:10" ht="15.75" x14ac:dyDescent="0.25">
      <c r="A103" s="83"/>
      <c r="B103" s="87"/>
      <c r="C103" s="83"/>
      <c r="D103" s="83"/>
      <c r="E103" s="83"/>
      <c r="F103" s="83"/>
      <c r="G103" s="83"/>
      <c r="H103" s="86"/>
      <c r="I103" s="83"/>
      <c r="J103" s="83"/>
    </row>
    <row r="104" spans="1:10" ht="15.75" x14ac:dyDescent="0.25">
      <c r="A104" s="94"/>
      <c r="B104" s="94"/>
      <c r="C104" s="94"/>
      <c r="D104" s="94"/>
      <c r="E104" s="94"/>
      <c r="F104" s="95"/>
      <c r="G104" s="95"/>
      <c r="H104" s="96"/>
      <c r="I104" s="97"/>
      <c r="J104" s="97"/>
    </row>
    <row r="105" spans="1:10" ht="15.75" x14ac:dyDescent="0.25">
      <c r="A105" s="94"/>
      <c r="B105" s="98"/>
      <c r="C105" s="99"/>
      <c r="D105" s="94"/>
      <c r="E105" s="94"/>
      <c r="F105" s="94"/>
      <c r="G105" s="94"/>
      <c r="H105" s="96"/>
      <c r="I105" s="97"/>
      <c r="J105" s="97"/>
    </row>
    <row r="106" spans="1:10" x14ac:dyDescent="0.25">
      <c r="A106"/>
      <c r="C106"/>
      <c r="D106"/>
      <c r="E106"/>
      <c r="F106"/>
      <c r="G106"/>
      <c r="H106"/>
      <c r="I106"/>
    </row>
    <row r="107" spans="1:10" x14ac:dyDescent="0.25">
      <c r="A107"/>
      <c r="C107"/>
      <c r="D107"/>
      <c r="E107"/>
      <c r="F107"/>
      <c r="G107"/>
      <c r="H107"/>
      <c r="I107"/>
    </row>
    <row r="108" spans="1:10" x14ac:dyDescent="0.25">
      <c r="A108" s="46"/>
      <c r="B108" s="46"/>
      <c r="C108" s="46"/>
      <c r="D108" s="46"/>
      <c r="E108" s="46"/>
      <c r="F108" s="46"/>
      <c r="G108" s="46"/>
      <c r="H108" s="46"/>
      <c r="I108" s="46"/>
    </row>
    <row r="109" spans="1:10" x14ac:dyDescent="0.25">
      <c r="A109" s="46"/>
      <c r="B109" s="46"/>
      <c r="C109" s="46"/>
      <c r="D109" s="46"/>
      <c r="E109" s="46"/>
      <c r="F109" s="46"/>
      <c r="G109" s="46"/>
      <c r="H109" s="46"/>
      <c r="I109" s="46"/>
    </row>
    <row r="110" spans="1:10" x14ac:dyDescent="0.25">
      <c r="A110" s="46"/>
      <c r="B110" s="46"/>
      <c r="C110" s="46"/>
      <c r="D110" s="46"/>
      <c r="E110" s="46"/>
      <c r="F110" s="46"/>
      <c r="G110" s="46"/>
      <c r="H110" s="46"/>
      <c r="I110" s="46"/>
    </row>
    <row r="111" spans="1:10" x14ac:dyDescent="0.25">
      <c r="A111" s="46"/>
      <c r="B111" s="46"/>
      <c r="C111" s="46"/>
      <c r="D111" s="46"/>
      <c r="E111" s="46"/>
      <c r="F111" s="46"/>
      <c r="G111" s="46"/>
      <c r="H111" s="46"/>
      <c r="I111" s="46"/>
    </row>
    <row r="112" spans="1:10" x14ac:dyDescent="0.25">
      <c r="A112"/>
      <c r="C112"/>
      <c r="D112"/>
      <c r="E112"/>
      <c r="F112"/>
      <c r="G112"/>
      <c r="H112"/>
      <c r="I112"/>
    </row>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ht="15" customHeight="1" x14ac:dyDescent="0.25"/>
    <row r="123" customFormat="1" x14ac:dyDescent="0.25"/>
    <row r="124" customFormat="1" x14ac:dyDescent="0.25"/>
    <row r="125" customFormat="1" x14ac:dyDescent="0.25"/>
    <row r="126" customFormat="1" x14ac:dyDescent="0.25"/>
    <row r="127" customFormat="1" x14ac:dyDescent="0.25"/>
    <row r="128" customFormat="1" x14ac:dyDescent="0.25"/>
    <row r="129" spans="1:9" x14ac:dyDescent="0.25">
      <c r="A129"/>
      <c r="C129"/>
      <c r="D129"/>
      <c r="E129"/>
      <c r="F129"/>
      <c r="G129"/>
      <c r="H129"/>
      <c r="I129"/>
    </row>
    <row r="130" spans="1:9" x14ac:dyDescent="0.25">
      <c r="B130" s="5"/>
      <c r="G130" s="3"/>
      <c r="H130" s="3"/>
      <c r="I130" s="3"/>
    </row>
    <row r="131" spans="1:9" x14ac:dyDescent="0.25">
      <c r="B131" s="5"/>
      <c r="G131" s="3"/>
      <c r="H131" s="3"/>
      <c r="I131" s="3"/>
    </row>
    <row r="132" spans="1:9" x14ac:dyDescent="0.25">
      <c r="B132" s="5"/>
      <c r="G132" s="3"/>
      <c r="H132" s="3"/>
      <c r="I132" s="3"/>
    </row>
    <row r="133" spans="1:9" x14ac:dyDescent="0.25">
      <c r="B133" s="5"/>
      <c r="G133" s="3"/>
      <c r="H133" s="3"/>
      <c r="I133" s="3"/>
    </row>
    <row r="134" spans="1:9" x14ac:dyDescent="0.25">
      <c r="B134" s="5"/>
      <c r="G134" s="3"/>
      <c r="H134" s="3"/>
      <c r="I134" s="3"/>
    </row>
    <row r="135" spans="1:9" x14ac:dyDescent="0.25">
      <c r="B135" s="5"/>
      <c r="G135" s="3"/>
      <c r="H135" s="3"/>
      <c r="I135" s="3"/>
    </row>
    <row r="136" spans="1:9" x14ac:dyDescent="0.25">
      <c r="B136" s="5"/>
      <c r="G136" s="3"/>
      <c r="H136" s="3"/>
      <c r="I136" s="3"/>
    </row>
    <row r="137" spans="1:9" x14ac:dyDescent="0.25">
      <c r="B137" s="5"/>
      <c r="G137" s="3"/>
      <c r="H137" s="3"/>
      <c r="I137" s="3"/>
    </row>
    <row r="138" spans="1:9" x14ac:dyDescent="0.25">
      <c r="B138" s="5"/>
      <c r="G138" s="3"/>
      <c r="H138" s="3"/>
      <c r="I138" s="3"/>
    </row>
    <row r="139" spans="1:9" x14ac:dyDescent="0.25">
      <c r="A139" s="4"/>
      <c r="B139" s="4"/>
      <c r="C139" s="4"/>
      <c r="D139" s="4"/>
      <c r="E139" s="4"/>
      <c r="F139" s="4"/>
      <c r="G139" s="4"/>
      <c r="H139" s="4"/>
      <c r="I139" s="3"/>
    </row>
    <row r="140" spans="1:9" x14ac:dyDescent="0.25">
      <c r="A140" s="4"/>
      <c r="B140" s="4"/>
      <c r="C140" s="4"/>
      <c r="D140" s="4"/>
      <c r="E140" s="4"/>
      <c r="F140" s="4"/>
      <c r="G140" s="4"/>
      <c r="H140" s="4"/>
      <c r="I140" s="3"/>
    </row>
    <row r="143" spans="1:9" x14ac:dyDescent="0.25">
      <c r="A143"/>
      <c r="C143"/>
      <c r="D143"/>
      <c r="E143"/>
      <c r="F143"/>
      <c r="G143"/>
      <c r="H143"/>
      <c r="I143"/>
    </row>
    <row r="144" spans="1:9" x14ac:dyDescent="0.25">
      <c r="B144" s="1"/>
      <c r="E144" s="2"/>
      <c r="F144" s="2"/>
      <c r="G144" s="2"/>
      <c r="H144" s="2"/>
      <c r="I144" s="2"/>
    </row>
    <row r="145" spans="2:9" x14ac:dyDescent="0.25">
      <c r="B145" s="5"/>
      <c r="G145" s="3"/>
      <c r="H145" s="3"/>
      <c r="I145" s="3"/>
    </row>
    <row r="146" spans="2:9" x14ac:dyDescent="0.25">
      <c r="B146" s="5"/>
      <c r="G146" s="3"/>
      <c r="H146" s="3"/>
      <c r="I146" s="3"/>
    </row>
    <row r="147" spans="2:9" x14ac:dyDescent="0.25">
      <c r="B147" s="5"/>
      <c r="G147" s="3"/>
      <c r="H147" s="3"/>
      <c r="I147" s="3"/>
    </row>
    <row r="148" spans="2:9" x14ac:dyDescent="0.25">
      <c r="B148" s="5"/>
      <c r="G148" s="3"/>
      <c r="H148" s="3"/>
      <c r="I148" s="3"/>
    </row>
    <row r="149" spans="2:9" x14ac:dyDescent="0.25">
      <c r="B149" s="5"/>
      <c r="G149" s="3"/>
      <c r="H149" s="3"/>
      <c r="I149" s="3"/>
    </row>
    <row r="150" spans="2:9" x14ac:dyDescent="0.25">
      <c r="B150" s="5"/>
      <c r="G150" s="3"/>
      <c r="H150" s="3"/>
      <c r="I150" s="3"/>
    </row>
    <row r="151" spans="2:9" x14ac:dyDescent="0.25">
      <c r="B151" s="5"/>
      <c r="G151" s="3"/>
      <c r="H151" s="3"/>
      <c r="I151" s="3"/>
    </row>
    <row r="152" spans="2:9" x14ac:dyDescent="0.25">
      <c r="B152" s="5"/>
      <c r="G152" s="3"/>
      <c r="H152" s="3"/>
      <c r="I152" s="3"/>
    </row>
    <row r="153" spans="2:9" x14ac:dyDescent="0.25">
      <c r="B153" s="5"/>
      <c r="G153" s="3"/>
      <c r="H153" s="3"/>
      <c r="I153" s="3"/>
    </row>
    <row r="154" spans="2:9" x14ac:dyDescent="0.25">
      <c r="B154" s="5"/>
      <c r="G154" s="3"/>
      <c r="H154" s="3"/>
      <c r="I154" s="3"/>
    </row>
    <row r="155" spans="2:9" x14ac:dyDescent="0.25">
      <c r="B155" s="5"/>
      <c r="G155" s="3"/>
      <c r="H155" s="3"/>
      <c r="I155" s="3"/>
    </row>
    <row r="156" spans="2:9" x14ac:dyDescent="0.25">
      <c r="B156" s="5"/>
      <c r="G156" s="3"/>
      <c r="H156" s="3"/>
      <c r="I156" s="3"/>
    </row>
    <row r="157" spans="2:9" x14ac:dyDescent="0.25">
      <c r="B157" s="5"/>
      <c r="G157" s="3"/>
      <c r="H157" s="3"/>
      <c r="I157" s="3"/>
    </row>
    <row r="158" spans="2:9" x14ac:dyDescent="0.25">
      <c r="B158" s="5"/>
      <c r="G158" s="3"/>
      <c r="H158" s="3"/>
      <c r="I158" s="3"/>
    </row>
    <row r="159" spans="2:9" x14ac:dyDescent="0.25">
      <c r="B159" s="5"/>
      <c r="G159" s="3"/>
      <c r="H159" s="3"/>
      <c r="I159" s="3"/>
    </row>
    <row r="160" spans="2:9" x14ac:dyDescent="0.25">
      <c r="B160" s="5"/>
      <c r="G160" s="3"/>
      <c r="H160" s="3"/>
      <c r="I160" s="3"/>
    </row>
    <row r="161" spans="1:9" x14ac:dyDescent="0.25">
      <c r="B161" s="5"/>
      <c r="G161" s="3"/>
      <c r="H161" s="3"/>
      <c r="I161" s="3"/>
    </row>
    <row r="162" spans="1:9" x14ac:dyDescent="0.25">
      <c r="B162" s="5"/>
      <c r="G162" s="3"/>
      <c r="H162" s="3"/>
      <c r="I162" s="3"/>
    </row>
    <row r="163" spans="1:9" x14ac:dyDescent="0.25">
      <c r="B163" s="5"/>
      <c r="G163" s="3"/>
      <c r="H163" s="3"/>
      <c r="I163" s="3"/>
    </row>
    <row r="164" spans="1:9" x14ac:dyDescent="0.25">
      <c r="B164" s="5"/>
      <c r="G164" s="3"/>
      <c r="H164" s="3"/>
      <c r="I164" s="3"/>
    </row>
    <row r="165" spans="1:9" x14ac:dyDescent="0.25">
      <c r="B165" s="5"/>
      <c r="G165" s="3"/>
      <c r="H165" s="3"/>
      <c r="I165" s="3"/>
    </row>
    <row r="166" spans="1:9" x14ac:dyDescent="0.25">
      <c r="B166" s="5"/>
      <c r="G166" s="3"/>
      <c r="H166" s="3"/>
      <c r="I166" s="3"/>
    </row>
    <row r="167" spans="1:9" x14ac:dyDescent="0.25">
      <c r="A167" s="4"/>
      <c r="B167" s="4"/>
      <c r="C167" s="4"/>
      <c r="D167" s="4"/>
      <c r="E167" s="4"/>
      <c r="F167" s="4"/>
      <c r="G167" s="4"/>
      <c r="H167" s="4"/>
      <c r="I167" s="3"/>
    </row>
    <row r="168" spans="1:9" x14ac:dyDescent="0.25">
      <c r="A168" s="4"/>
      <c r="B168" s="4"/>
      <c r="C168" s="4"/>
      <c r="D168" s="4"/>
      <c r="E168" s="4"/>
      <c r="F168" s="4"/>
      <c r="G168" s="4"/>
      <c r="H168" s="4"/>
      <c r="I168" s="3"/>
    </row>
    <row r="171" spans="1:9" x14ac:dyDescent="0.25">
      <c r="A171"/>
      <c r="C171"/>
      <c r="D171"/>
      <c r="E171"/>
      <c r="F171"/>
      <c r="G171"/>
      <c r="H171"/>
      <c r="I171"/>
    </row>
    <row r="172" spans="1:9" x14ac:dyDescent="0.25">
      <c r="B172" s="1"/>
      <c r="E172" s="2"/>
      <c r="F172" s="2"/>
      <c r="G172" s="2"/>
      <c r="H172" s="2"/>
      <c r="I172" s="2"/>
    </row>
    <row r="173" spans="1:9" x14ac:dyDescent="0.25">
      <c r="B173" s="5"/>
      <c r="G173" s="3"/>
      <c r="H173" s="3"/>
      <c r="I173" s="3"/>
    </row>
    <row r="174" spans="1:9" x14ac:dyDescent="0.25">
      <c r="B174" s="5"/>
      <c r="G174" s="3"/>
      <c r="H174" s="3"/>
      <c r="I174" s="3"/>
    </row>
    <row r="175" spans="1:9" x14ac:dyDescent="0.25">
      <c r="A175" s="4"/>
      <c r="B175" s="4"/>
      <c r="C175" s="4"/>
      <c r="D175" s="4"/>
      <c r="E175" s="4"/>
      <c r="F175" s="4"/>
      <c r="G175" s="4"/>
      <c r="H175" s="4"/>
      <c r="I175" s="3"/>
    </row>
    <row r="176" spans="1:9" x14ac:dyDescent="0.25">
      <c r="A176" s="4"/>
      <c r="B176" s="4"/>
      <c r="C176" s="4"/>
      <c r="D176" s="4"/>
      <c r="E176" s="4"/>
      <c r="F176" s="4"/>
      <c r="G176" s="4"/>
      <c r="H176" s="4"/>
      <c r="I176" s="3"/>
    </row>
  </sheetData>
  <mergeCells count="24">
    <mergeCell ref="A91:I91"/>
    <mergeCell ref="A92:I92"/>
    <mergeCell ref="A95:J95"/>
    <mergeCell ref="A101:I101"/>
    <mergeCell ref="A102:I102"/>
    <mergeCell ref="A16:J16"/>
    <mergeCell ref="A28:I28"/>
    <mergeCell ref="A32:J32"/>
    <mergeCell ref="A45:I45"/>
    <mergeCell ref="A49:J49"/>
    <mergeCell ref="A46:I46"/>
    <mergeCell ref="A13:I13"/>
    <mergeCell ref="A1:J1"/>
    <mergeCell ref="A3:J3"/>
    <mergeCell ref="A5:J5"/>
    <mergeCell ref="A12:I12"/>
    <mergeCell ref="A78:I78"/>
    <mergeCell ref="A79:I79"/>
    <mergeCell ref="A83:J83"/>
    <mergeCell ref="A85:J85"/>
    <mergeCell ref="A29:I29"/>
    <mergeCell ref="A63:I63"/>
    <mergeCell ref="A66:J66"/>
    <mergeCell ref="A62:I62"/>
  </mergeCells>
  <pageMargins left="0.511811024" right="0.511811024" top="0.78740157499999996" bottom="0.78740157499999996" header="0.31496062000000002" footer="0.31496062000000002"/>
  <pageSetup paperSize="9" scale="50" orientation="portrait" r:id="rId1"/>
  <rowBreaks count="4" manualBreakCount="4">
    <brk id="30" max="16383" man="1"/>
    <brk id="48" max="16383" man="1"/>
    <brk id="65" max="16383" man="1"/>
    <brk id="8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85CA-CE43-452A-9DD6-8709F461E4C0}">
  <dimension ref="A1:J195"/>
  <sheetViews>
    <sheetView view="pageBreakPreview" zoomScale="60" zoomScaleNormal="90" workbookViewId="0">
      <selection activeCell="A122" sqref="A122"/>
    </sheetView>
  </sheetViews>
  <sheetFormatPr defaultColWidth="8.85546875" defaultRowHeight="15" x14ac:dyDescent="0.25"/>
  <cols>
    <col min="1" max="1" width="3.85546875" style="1" bestFit="1" customWidth="1"/>
    <col min="2" max="2" width="10.85546875" bestFit="1" customWidth="1"/>
    <col min="3" max="3" width="51.42578125" style="1" customWidth="1"/>
    <col min="4" max="4" width="15.85546875" style="1" bestFit="1" customWidth="1"/>
    <col min="5" max="5" width="15.42578125" style="1" bestFit="1" customWidth="1"/>
    <col min="6" max="6" width="11.85546875" style="1" bestFit="1" customWidth="1"/>
    <col min="7" max="7" width="14.42578125" style="1" bestFit="1" customWidth="1"/>
    <col min="8" max="8" width="18.42578125" style="1" bestFit="1" customWidth="1"/>
    <col min="9" max="9" width="17.28515625" style="1" bestFit="1" customWidth="1"/>
    <col min="10" max="10" width="22.7109375" bestFit="1" customWidth="1"/>
  </cols>
  <sheetData>
    <row r="1" spans="1:10" ht="20.25" x14ac:dyDescent="0.3">
      <c r="A1" s="194" t="s">
        <v>276</v>
      </c>
      <c r="B1" s="190"/>
      <c r="C1" s="190"/>
      <c r="D1" s="190"/>
      <c r="E1" s="190"/>
      <c r="F1" s="190"/>
      <c r="G1" s="190"/>
      <c r="H1" s="190"/>
      <c r="I1" s="190"/>
      <c r="J1" s="191"/>
    </row>
    <row r="2" spans="1:10" x14ac:dyDescent="0.25">
      <c r="A2" s="67"/>
      <c r="B2" s="67"/>
      <c r="C2" s="69"/>
      <c r="D2" s="67"/>
      <c r="E2" s="67"/>
      <c r="F2" s="67"/>
      <c r="G2" s="67"/>
      <c r="H2" s="100"/>
      <c r="I2" s="69"/>
      <c r="J2" s="69"/>
    </row>
    <row r="3" spans="1:10" s="1" customFormat="1" ht="20.25" x14ac:dyDescent="0.3">
      <c r="A3" s="194" t="s">
        <v>262</v>
      </c>
      <c r="B3" s="190"/>
      <c r="C3" s="190"/>
      <c r="D3" s="190"/>
      <c r="E3" s="190"/>
      <c r="F3" s="190"/>
      <c r="G3" s="190"/>
      <c r="H3" s="190"/>
      <c r="I3" s="190"/>
      <c r="J3" s="191"/>
    </row>
    <row r="4" spans="1:10" x14ac:dyDescent="0.25">
      <c r="A4" s="69"/>
      <c r="B4" s="67"/>
      <c r="C4" s="69"/>
      <c r="D4" s="69"/>
      <c r="E4" s="69"/>
      <c r="F4" s="69"/>
      <c r="G4" s="69"/>
      <c r="H4" s="101"/>
      <c r="I4" s="69"/>
      <c r="J4" s="69"/>
    </row>
    <row r="5" spans="1:10" ht="15.75" x14ac:dyDescent="0.25">
      <c r="A5" s="193" t="s">
        <v>193</v>
      </c>
      <c r="B5" s="190"/>
      <c r="C5" s="190"/>
      <c r="D5" s="190"/>
      <c r="E5" s="190"/>
      <c r="F5" s="190"/>
      <c r="G5" s="190"/>
      <c r="H5" s="190"/>
      <c r="I5" s="190"/>
      <c r="J5" s="191"/>
    </row>
    <row r="6" spans="1:10" ht="31.5" x14ac:dyDescent="0.25">
      <c r="A6" s="71" t="s">
        <v>174</v>
      </c>
      <c r="B6" s="71" t="s">
        <v>263</v>
      </c>
      <c r="C6" s="71" t="s">
        <v>175</v>
      </c>
      <c r="D6" s="71" t="s">
        <v>176</v>
      </c>
      <c r="E6" s="71" t="s">
        <v>177</v>
      </c>
      <c r="F6" s="72" t="s">
        <v>178</v>
      </c>
      <c r="G6" s="72" t="s">
        <v>179</v>
      </c>
      <c r="H6" s="102" t="s">
        <v>180</v>
      </c>
      <c r="I6" s="72" t="s">
        <v>181</v>
      </c>
      <c r="J6" s="72" t="s">
        <v>182</v>
      </c>
    </row>
    <row r="7" spans="1:10" ht="30" x14ac:dyDescent="0.25">
      <c r="A7" s="73">
        <v>1</v>
      </c>
      <c r="B7" s="74">
        <v>454500</v>
      </c>
      <c r="C7" s="77" t="s">
        <v>277</v>
      </c>
      <c r="D7" s="73" t="s">
        <v>184</v>
      </c>
      <c r="E7" s="73" t="s">
        <v>216</v>
      </c>
      <c r="F7" s="73">
        <v>10</v>
      </c>
      <c r="G7" s="73">
        <v>120</v>
      </c>
      <c r="H7" s="103">
        <v>37.65</v>
      </c>
      <c r="I7" s="76">
        <f t="shared" ref="I7:I37" si="0">H7*F7</f>
        <v>376.5</v>
      </c>
      <c r="J7" s="76">
        <f t="shared" ref="J7:J37" si="1">H7*G7</f>
        <v>4518</v>
      </c>
    </row>
    <row r="8" spans="1:10" ht="90" x14ac:dyDescent="0.25">
      <c r="A8" s="73">
        <v>2</v>
      </c>
      <c r="B8" s="74">
        <v>315172</v>
      </c>
      <c r="C8" s="77" t="s">
        <v>278</v>
      </c>
      <c r="D8" s="73" t="s">
        <v>184</v>
      </c>
      <c r="E8" s="73" t="s">
        <v>216</v>
      </c>
      <c r="F8" s="73">
        <v>5</v>
      </c>
      <c r="G8" s="73">
        <f>F8*12</f>
        <v>60</v>
      </c>
      <c r="H8" s="103">
        <v>18.133299999999998</v>
      </c>
      <c r="I8" s="76">
        <f t="shared" si="0"/>
        <v>90.666499999999985</v>
      </c>
      <c r="J8" s="76">
        <f t="shared" si="1"/>
        <v>1087.9979999999998</v>
      </c>
    </row>
    <row r="9" spans="1:10" ht="75" x14ac:dyDescent="0.25">
      <c r="A9" s="73">
        <v>3</v>
      </c>
      <c r="B9" s="74">
        <v>465869</v>
      </c>
      <c r="C9" s="77" t="s">
        <v>279</v>
      </c>
      <c r="D9" s="73" t="s">
        <v>184</v>
      </c>
      <c r="E9" s="73" t="s">
        <v>200</v>
      </c>
      <c r="F9" s="73">
        <v>1</v>
      </c>
      <c r="G9" s="73">
        <v>1</v>
      </c>
      <c r="H9" s="103">
        <v>7.03</v>
      </c>
      <c r="I9" s="76">
        <f t="shared" si="0"/>
        <v>7.03</v>
      </c>
      <c r="J9" s="76">
        <f t="shared" si="1"/>
        <v>7.03</v>
      </c>
    </row>
    <row r="10" spans="1:10" ht="60" x14ac:dyDescent="0.25">
      <c r="A10" s="73">
        <v>4</v>
      </c>
      <c r="B10" s="74">
        <v>607834</v>
      </c>
      <c r="C10" s="77" t="s">
        <v>280</v>
      </c>
      <c r="D10" s="73" t="s">
        <v>184</v>
      </c>
      <c r="E10" s="73" t="s">
        <v>200</v>
      </c>
      <c r="F10" s="73">
        <v>1</v>
      </c>
      <c r="G10" s="73">
        <v>1</v>
      </c>
      <c r="H10" s="103">
        <v>46.8</v>
      </c>
      <c r="I10" s="76">
        <f t="shared" si="0"/>
        <v>46.8</v>
      </c>
      <c r="J10" s="76">
        <f t="shared" si="1"/>
        <v>46.8</v>
      </c>
    </row>
    <row r="11" spans="1:10" ht="120" x14ac:dyDescent="0.25">
      <c r="A11" s="73">
        <v>5</v>
      </c>
      <c r="B11" s="74">
        <v>623923</v>
      </c>
      <c r="C11" s="77" t="s">
        <v>281</v>
      </c>
      <c r="D11" s="73" t="s">
        <v>184</v>
      </c>
      <c r="E11" s="73" t="s">
        <v>200</v>
      </c>
      <c r="F11" s="73">
        <v>1</v>
      </c>
      <c r="G11" s="73">
        <v>1</v>
      </c>
      <c r="H11" s="103">
        <v>295.18669999999997</v>
      </c>
      <c r="I11" s="76">
        <f t="shared" si="0"/>
        <v>295.18669999999997</v>
      </c>
      <c r="J11" s="76">
        <f t="shared" si="1"/>
        <v>295.18669999999997</v>
      </c>
    </row>
    <row r="12" spans="1:10" ht="45" x14ac:dyDescent="0.25">
      <c r="A12" s="73">
        <v>6</v>
      </c>
      <c r="B12" s="74">
        <v>413905</v>
      </c>
      <c r="C12" s="77" t="s">
        <v>282</v>
      </c>
      <c r="D12" s="73" t="s">
        <v>184</v>
      </c>
      <c r="E12" s="73" t="s">
        <v>200</v>
      </c>
      <c r="F12" s="73">
        <v>1</v>
      </c>
      <c r="G12" s="73">
        <v>1</v>
      </c>
      <c r="H12" s="103">
        <v>37.119999999999997</v>
      </c>
      <c r="I12" s="76">
        <f t="shared" si="0"/>
        <v>37.119999999999997</v>
      </c>
      <c r="J12" s="76">
        <f t="shared" si="1"/>
        <v>37.119999999999997</v>
      </c>
    </row>
    <row r="13" spans="1:10" x14ac:dyDescent="0.25">
      <c r="A13" s="73">
        <v>7</v>
      </c>
      <c r="B13" s="74">
        <v>262706</v>
      </c>
      <c r="C13" s="77" t="s">
        <v>283</v>
      </c>
      <c r="D13" s="73" t="s">
        <v>184</v>
      </c>
      <c r="E13" s="73" t="s">
        <v>200</v>
      </c>
      <c r="F13" s="73">
        <v>1</v>
      </c>
      <c r="G13" s="73">
        <v>1</v>
      </c>
      <c r="H13" s="103">
        <v>11.2567</v>
      </c>
      <c r="I13" s="76">
        <f t="shared" si="0"/>
        <v>11.2567</v>
      </c>
      <c r="J13" s="76">
        <f t="shared" si="1"/>
        <v>11.2567</v>
      </c>
    </row>
    <row r="14" spans="1:10" ht="75" x14ac:dyDescent="0.25">
      <c r="A14" s="73">
        <v>8</v>
      </c>
      <c r="B14" s="74">
        <v>369095</v>
      </c>
      <c r="C14" s="77" t="s">
        <v>284</v>
      </c>
      <c r="D14" s="73" t="s">
        <v>184</v>
      </c>
      <c r="E14" s="73" t="s">
        <v>200</v>
      </c>
      <c r="F14" s="73">
        <v>1</v>
      </c>
      <c r="G14" s="73">
        <v>1</v>
      </c>
      <c r="H14" s="103">
        <v>42.81</v>
      </c>
      <c r="I14" s="76">
        <f t="shared" si="0"/>
        <v>42.81</v>
      </c>
      <c r="J14" s="76">
        <f t="shared" si="1"/>
        <v>42.81</v>
      </c>
    </row>
    <row r="15" spans="1:10" ht="60" x14ac:dyDescent="0.25">
      <c r="A15" s="73">
        <v>9</v>
      </c>
      <c r="B15" s="74">
        <v>610475</v>
      </c>
      <c r="C15" s="77" t="s">
        <v>285</v>
      </c>
      <c r="D15" s="73" t="s">
        <v>184</v>
      </c>
      <c r="E15" s="73" t="s">
        <v>200</v>
      </c>
      <c r="F15" s="73">
        <v>1</v>
      </c>
      <c r="G15" s="73">
        <v>1</v>
      </c>
      <c r="H15" s="103">
        <v>45.3</v>
      </c>
      <c r="I15" s="76">
        <f t="shared" si="0"/>
        <v>45.3</v>
      </c>
      <c r="J15" s="76">
        <f t="shared" si="1"/>
        <v>45.3</v>
      </c>
    </row>
    <row r="16" spans="1:10" ht="60" x14ac:dyDescent="0.25">
      <c r="A16" s="73">
        <v>10</v>
      </c>
      <c r="B16" s="74">
        <v>607337</v>
      </c>
      <c r="C16" s="77" t="s">
        <v>286</v>
      </c>
      <c r="D16" s="73" t="s">
        <v>184</v>
      </c>
      <c r="E16" s="73" t="s">
        <v>200</v>
      </c>
      <c r="F16" s="73">
        <v>3</v>
      </c>
      <c r="G16" s="73">
        <v>3</v>
      </c>
      <c r="H16" s="103">
        <v>18.923300000000001</v>
      </c>
      <c r="I16" s="76">
        <f t="shared" si="0"/>
        <v>56.769900000000007</v>
      </c>
      <c r="J16" s="76">
        <f t="shared" si="1"/>
        <v>56.769900000000007</v>
      </c>
    </row>
    <row r="17" spans="1:10" ht="45" x14ac:dyDescent="0.25">
      <c r="A17" s="73">
        <v>11</v>
      </c>
      <c r="B17" s="74">
        <v>265077</v>
      </c>
      <c r="C17" s="77" t="s">
        <v>287</v>
      </c>
      <c r="D17" s="73" t="s">
        <v>184</v>
      </c>
      <c r="E17" s="73" t="s">
        <v>200</v>
      </c>
      <c r="F17" s="73">
        <v>2</v>
      </c>
      <c r="G17" s="73">
        <v>2</v>
      </c>
      <c r="H17" s="103">
        <v>31.29</v>
      </c>
      <c r="I17" s="76">
        <f t="shared" si="0"/>
        <v>62.58</v>
      </c>
      <c r="J17" s="76">
        <f t="shared" si="1"/>
        <v>62.58</v>
      </c>
    </row>
    <row r="18" spans="1:10" ht="60" x14ac:dyDescent="0.25">
      <c r="A18" s="73">
        <v>12</v>
      </c>
      <c r="B18" s="74">
        <v>600874</v>
      </c>
      <c r="C18" s="77" t="s">
        <v>288</v>
      </c>
      <c r="D18" s="73" t="s">
        <v>184</v>
      </c>
      <c r="E18" s="73" t="s">
        <v>200</v>
      </c>
      <c r="F18" s="73">
        <v>1</v>
      </c>
      <c r="G18" s="73">
        <v>1</v>
      </c>
      <c r="H18" s="103">
        <v>89.42</v>
      </c>
      <c r="I18" s="76">
        <f t="shared" si="0"/>
        <v>89.42</v>
      </c>
      <c r="J18" s="76">
        <f t="shared" si="1"/>
        <v>89.42</v>
      </c>
    </row>
    <row r="19" spans="1:10" ht="45" x14ac:dyDescent="0.25">
      <c r="A19" s="73">
        <v>13</v>
      </c>
      <c r="B19" s="74">
        <v>603134</v>
      </c>
      <c r="C19" s="77" t="s">
        <v>289</v>
      </c>
      <c r="D19" s="73" t="s">
        <v>184</v>
      </c>
      <c r="E19" s="73" t="s">
        <v>200</v>
      </c>
      <c r="F19" s="73">
        <v>3</v>
      </c>
      <c r="G19" s="73">
        <v>3</v>
      </c>
      <c r="H19" s="103">
        <v>19.82</v>
      </c>
      <c r="I19" s="76">
        <f t="shared" si="0"/>
        <v>59.46</v>
      </c>
      <c r="J19" s="76">
        <f t="shared" si="1"/>
        <v>59.46</v>
      </c>
    </row>
    <row r="20" spans="1:10" x14ac:dyDescent="0.25">
      <c r="A20" s="73">
        <v>14</v>
      </c>
      <c r="B20" s="74">
        <v>316333</v>
      </c>
      <c r="C20" s="77" t="s">
        <v>290</v>
      </c>
      <c r="D20" s="73" t="s">
        <v>184</v>
      </c>
      <c r="E20" s="73" t="s">
        <v>200</v>
      </c>
      <c r="F20" s="73">
        <v>4</v>
      </c>
      <c r="G20" s="73">
        <v>4</v>
      </c>
      <c r="H20" s="103">
        <v>1.7</v>
      </c>
      <c r="I20" s="76">
        <f t="shared" si="0"/>
        <v>6.8</v>
      </c>
      <c r="J20" s="76">
        <f t="shared" si="1"/>
        <v>6.8</v>
      </c>
    </row>
    <row r="21" spans="1:10" x14ac:dyDescent="0.25">
      <c r="A21" s="73">
        <v>15</v>
      </c>
      <c r="B21" s="74">
        <v>313933</v>
      </c>
      <c r="C21" s="77" t="s">
        <v>217</v>
      </c>
      <c r="D21" s="73" t="s">
        <v>184</v>
      </c>
      <c r="E21" s="73" t="s">
        <v>200</v>
      </c>
      <c r="F21" s="73">
        <v>1</v>
      </c>
      <c r="G21" s="73">
        <v>1</v>
      </c>
      <c r="H21" s="103">
        <v>36.033299999999997</v>
      </c>
      <c r="I21" s="76">
        <f t="shared" si="0"/>
        <v>36.033299999999997</v>
      </c>
      <c r="J21" s="76">
        <f t="shared" si="1"/>
        <v>36.033299999999997</v>
      </c>
    </row>
    <row r="22" spans="1:10" ht="30" x14ac:dyDescent="0.25">
      <c r="A22" s="73">
        <v>16</v>
      </c>
      <c r="B22" s="74">
        <v>615187</v>
      </c>
      <c r="C22" s="77" t="s">
        <v>291</v>
      </c>
      <c r="D22" s="73" t="s">
        <v>184</v>
      </c>
      <c r="E22" s="73" t="s">
        <v>200</v>
      </c>
      <c r="F22" s="73">
        <v>1</v>
      </c>
      <c r="G22" s="73">
        <v>1</v>
      </c>
      <c r="H22" s="103">
        <v>211.13</v>
      </c>
      <c r="I22" s="76">
        <f t="shared" si="0"/>
        <v>211.13</v>
      </c>
      <c r="J22" s="76">
        <f t="shared" si="1"/>
        <v>211.13</v>
      </c>
    </row>
    <row r="23" spans="1:10" ht="30" x14ac:dyDescent="0.25">
      <c r="A23" s="73">
        <v>17</v>
      </c>
      <c r="B23" s="74">
        <v>475527</v>
      </c>
      <c r="C23" s="77" t="s">
        <v>218</v>
      </c>
      <c r="D23" s="73" t="s">
        <v>184</v>
      </c>
      <c r="E23" s="73" t="s">
        <v>200</v>
      </c>
      <c r="F23" s="73">
        <v>1</v>
      </c>
      <c r="G23" s="73">
        <v>1</v>
      </c>
      <c r="H23" s="103">
        <v>24.29</v>
      </c>
      <c r="I23" s="76">
        <f t="shared" si="0"/>
        <v>24.29</v>
      </c>
      <c r="J23" s="76">
        <f t="shared" si="1"/>
        <v>24.29</v>
      </c>
    </row>
    <row r="24" spans="1:10" ht="60" x14ac:dyDescent="0.25">
      <c r="A24" s="73">
        <v>18</v>
      </c>
      <c r="B24" s="74">
        <v>438793</v>
      </c>
      <c r="C24" s="77" t="s">
        <v>292</v>
      </c>
      <c r="D24" s="73" t="s">
        <v>184</v>
      </c>
      <c r="E24" s="73" t="s">
        <v>200</v>
      </c>
      <c r="F24" s="73">
        <v>12</v>
      </c>
      <c r="G24" s="73">
        <v>12</v>
      </c>
      <c r="H24" s="103">
        <v>19.37</v>
      </c>
      <c r="I24" s="76">
        <f t="shared" si="0"/>
        <v>232.44</v>
      </c>
      <c r="J24" s="76">
        <f t="shared" si="1"/>
        <v>232.44</v>
      </c>
    </row>
    <row r="25" spans="1:10" ht="60" x14ac:dyDescent="0.25">
      <c r="A25" s="73">
        <v>19</v>
      </c>
      <c r="B25" s="74">
        <v>626842</v>
      </c>
      <c r="C25" s="77" t="s">
        <v>293</v>
      </c>
      <c r="D25" s="73" t="s">
        <v>184</v>
      </c>
      <c r="E25" s="73" t="s">
        <v>200</v>
      </c>
      <c r="F25" s="73">
        <v>6</v>
      </c>
      <c r="G25" s="73">
        <v>6</v>
      </c>
      <c r="H25" s="103">
        <v>2.04</v>
      </c>
      <c r="I25" s="76">
        <f t="shared" si="0"/>
        <v>12.24</v>
      </c>
      <c r="J25" s="76">
        <f t="shared" si="1"/>
        <v>12.24</v>
      </c>
    </row>
    <row r="26" spans="1:10" ht="60" x14ac:dyDescent="0.25">
      <c r="A26" s="73">
        <v>20</v>
      </c>
      <c r="B26" s="74">
        <v>445372</v>
      </c>
      <c r="C26" s="77" t="s">
        <v>294</v>
      </c>
      <c r="D26" s="73" t="s">
        <v>184</v>
      </c>
      <c r="E26" s="73" t="s">
        <v>200</v>
      </c>
      <c r="F26" s="73">
        <v>1</v>
      </c>
      <c r="G26" s="73">
        <f t="shared" ref="G26:G37" si="2">F26</f>
        <v>1</v>
      </c>
      <c r="H26" s="103">
        <v>35.783299999999997</v>
      </c>
      <c r="I26" s="76">
        <f t="shared" si="0"/>
        <v>35.783299999999997</v>
      </c>
      <c r="J26" s="76">
        <f t="shared" si="1"/>
        <v>35.783299999999997</v>
      </c>
    </row>
    <row r="27" spans="1:10" ht="60" x14ac:dyDescent="0.25">
      <c r="A27" s="73">
        <v>21</v>
      </c>
      <c r="B27" s="74">
        <v>474359</v>
      </c>
      <c r="C27" s="77" t="s">
        <v>295</v>
      </c>
      <c r="D27" s="73" t="s">
        <v>184</v>
      </c>
      <c r="E27" s="73" t="s">
        <v>200</v>
      </c>
      <c r="F27" s="73">
        <v>10</v>
      </c>
      <c r="G27" s="73">
        <f t="shared" si="2"/>
        <v>10</v>
      </c>
      <c r="H27" s="103">
        <v>7.07</v>
      </c>
      <c r="I27" s="76">
        <f t="shared" si="0"/>
        <v>70.7</v>
      </c>
      <c r="J27" s="76">
        <f t="shared" si="1"/>
        <v>70.7</v>
      </c>
    </row>
    <row r="28" spans="1:10" ht="75" x14ac:dyDescent="0.25">
      <c r="A28" s="73">
        <v>22</v>
      </c>
      <c r="B28" s="74">
        <v>249987</v>
      </c>
      <c r="C28" s="77" t="s">
        <v>296</v>
      </c>
      <c r="D28" s="73" t="s">
        <v>184</v>
      </c>
      <c r="E28" s="73" t="s">
        <v>200</v>
      </c>
      <c r="F28" s="73">
        <v>1</v>
      </c>
      <c r="G28" s="73">
        <f t="shared" si="2"/>
        <v>1</v>
      </c>
      <c r="H28" s="103">
        <v>26.9</v>
      </c>
      <c r="I28" s="76">
        <f t="shared" si="0"/>
        <v>26.9</v>
      </c>
      <c r="J28" s="76">
        <f t="shared" si="1"/>
        <v>26.9</v>
      </c>
    </row>
    <row r="29" spans="1:10" ht="45" x14ac:dyDescent="0.25">
      <c r="A29" s="73">
        <v>23</v>
      </c>
      <c r="B29" s="74">
        <v>245151</v>
      </c>
      <c r="C29" s="77" t="s">
        <v>297</v>
      </c>
      <c r="D29" s="73" t="s">
        <v>184</v>
      </c>
      <c r="E29" s="73" t="s">
        <v>200</v>
      </c>
      <c r="F29" s="73">
        <v>1</v>
      </c>
      <c r="G29" s="73">
        <f t="shared" si="2"/>
        <v>1</v>
      </c>
      <c r="H29" s="103">
        <v>23.6967</v>
      </c>
      <c r="I29" s="76">
        <f t="shared" si="0"/>
        <v>23.6967</v>
      </c>
      <c r="J29" s="76">
        <f t="shared" si="1"/>
        <v>23.6967</v>
      </c>
    </row>
    <row r="30" spans="1:10" ht="45" x14ac:dyDescent="0.25">
      <c r="A30" s="73">
        <v>24</v>
      </c>
      <c r="B30" s="74">
        <v>601652</v>
      </c>
      <c r="C30" s="77" t="s">
        <v>298</v>
      </c>
      <c r="D30" s="73" t="s">
        <v>184</v>
      </c>
      <c r="E30" s="73" t="s">
        <v>200</v>
      </c>
      <c r="F30" s="73">
        <v>1</v>
      </c>
      <c r="G30" s="73">
        <f t="shared" si="2"/>
        <v>1</v>
      </c>
      <c r="H30" s="103">
        <v>30.04</v>
      </c>
      <c r="I30" s="76">
        <f t="shared" si="0"/>
        <v>30.04</v>
      </c>
      <c r="J30" s="76">
        <f t="shared" si="1"/>
        <v>30.04</v>
      </c>
    </row>
    <row r="31" spans="1:10" ht="60" x14ac:dyDescent="0.25">
      <c r="A31" s="73">
        <v>25</v>
      </c>
      <c r="B31" s="74">
        <v>447020</v>
      </c>
      <c r="C31" s="77" t="s">
        <v>299</v>
      </c>
      <c r="D31" s="73" t="s">
        <v>184</v>
      </c>
      <c r="E31" s="73" t="s">
        <v>200</v>
      </c>
      <c r="F31" s="73">
        <v>1</v>
      </c>
      <c r="G31" s="73">
        <f t="shared" si="2"/>
        <v>1</v>
      </c>
      <c r="H31" s="103">
        <v>62.39</v>
      </c>
      <c r="I31" s="76">
        <f t="shared" si="0"/>
        <v>62.39</v>
      </c>
      <c r="J31" s="76">
        <f t="shared" si="1"/>
        <v>62.39</v>
      </c>
    </row>
    <row r="32" spans="1:10" ht="105" x14ac:dyDescent="0.25">
      <c r="A32" s="73">
        <v>26</v>
      </c>
      <c r="B32" s="74">
        <v>601980</v>
      </c>
      <c r="C32" s="77" t="s">
        <v>300</v>
      </c>
      <c r="D32" s="73" t="s">
        <v>184</v>
      </c>
      <c r="E32" s="73" t="s">
        <v>200</v>
      </c>
      <c r="F32" s="73">
        <v>1</v>
      </c>
      <c r="G32" s="73">
        <f t="shared" si="2"/>
        <v>1</v>
      </c>
      <c r="H32" s="103">
        <v>46.633299999999998</v>
      </c>
      <c r="I32" s="76">
        <f t="shared" si="0"/>
        <v>46.633299999999998</v>
      </c>
      <c r="J32" s="76">
        <f t="shared" si="1"/>
        <v>46.633299999999998</v>
      </c>
    </row>
    <row r="33" spans="1:10" ht="90" x14ac:dyDescent="0.25">
      <c r="A33" s="73">
        <v>27</v>
      </c>
      <c r="B33" s="74">
        <v>376870</v>
      </c>
      <c r="C33" s="77" t="s">
        <v>301</v>
      </c>
      <c r="D33" s="73" t="s">
        <v>184</v>
      </c>
      <c r="E33" s="73" t="s">
        <v>200</v>
      </c>
      <c r="F33" s="73">
        <v>1</v>
      </c>
      <c r="G33" s="73">
        <f t="shared" si="2"/>
        <v>1</v>
      </c>
      <c r="H33" s="103">
        <v>19.543299999999999</v>
      </c>
      <c r="I33" s="76">
        <f t="shared" si="0"/>
        <v>19.543299999999999</v>
      </c>
      <c r="J33" s="76">
        <f t="shared" si="1"/>
        <v>19.543299999999999</v>
      </c>
    </row>
    <row r="34" spans="1:10" ht="90" x14ac:dyDescent="0.25">
      <c r="A34" s="73">
        <v>28</v>
      </c>
      <c r="B34" s="74">
        <v>601810</v>
      </c>
      <c r="C34" s="77" t="s">
        <v>302</v>
      </c>
      <c r="D34" s="73" t="s">
        <v>303</v>
      </c>
      <c r="E34" s="73" t="s">
        <v>200</v>
      </c>
      <c r="F34" s="73">
        <v>1</v>
      </c>
      <c r="G34" s="73">
        <f t="shared" si="2"/>
        <v>1</v>
      </c>
      <c r="H34" s="103">
        <v>69.010000000000005</v>
      </c>
      <c r="I34" s="76">
        <f t="shared" si="0"/>
        <v>69.010000000000005</v>
      </c>
      <c r="J34" s="76">
        <f t="shared" si="1"/>
        <v>69.010000000000005</v>
      </c>
    </row>
    <row r="35" spans="1:10" ht="30" x14ac:dyDescent="0.25">
      <c r="A35" s="73">
        <v>29</v>
      </c>
      <c r="B35" s="74">
        <v>608902</v>
      </c>
      <c r="C35" s="77" t="s">
        <v>304</v>
      </c>
      <c r="D35" s="73" t="s">
        <v>303</v>
      </c>
      <c r="E35" s="73" t="s">
        <v>200</v>
      </c>
      <c r="F35" s="73">
        <v>1</v>
      </c>
      <c r="G35" s="73">
        <f t="shared" si="2"/>
        <v>1</v>
      </c>
      <c r="H35" s="103">
        <v>47.16</v>
      </c>
      <c r="I35" s="76">
        <f t="shared" si="0"/>
        <v>47.16</v>
      </c>
      <c r="J35" s="76">
        <f t="shared" si="1"/>
        <v>47.16</v>
      </c>
    </row>
    <row r="36" spans="1:10" ht="75" x14ac:dyDescent="0.25">
      <c r="A36" s="73">
        <v>30</v>
      </c>
      <c r="B36" s="74">
        <v>468765</v>
      </c>
      <c r="C36" s="77" t="s">
        <v>305</v>
      </c>
      <c r="D36" s="73" t="s">
        <v>303</v>
      </c>
      <c r="E36" s="73" t="s">
        <v>200</v>
      </c>
      <c r="F36" s="73">
        <v>1</v>
      </c>
      <c r="G36" s="73">
        <f t="shared" si="2"/>
        <v>1</v>
      </c>
      <c r="H36" s="103">
        <v>22.3733</v>
      </c>
      <c r="I36" s="76">
        <f t="shared" si="0"/>
        <v>22.3733</v>
      </c>
      <c r="J36" s="76">
        <f t="shared" si="1"/>
        <v>22.3733</v>
      </c>
    </row>
    <row r="37" spans="1:10" x14ac:dyDescent="0.25">
      <c r="A37" s="73">
        <v>31</v>
      </c>
      <c r="B37" s="74">
        <v>262680</v>
      </c>
      <c r="C37" s="77" t="s">
        <v>306</v>
      </c>
      <c r="D37" s="73" t="s">
        <v>303</v>
      </c>
      <c r="E37" s="73" t="s">
        <v>200</v>
      </c>
      <c r="F37" s="73">
        <v>6</v>
      </c>
      <c r="G37" s="73">
        <f t="shared" si="2"/>
        <v>6</v>
      </c>
      <c r="H37" s="103">
        <v>12</v>
      </c>
      <c r="I37" s="76">
        <f t="shared" si="0"/>
        <v>72</v>
      </c>
      <c r="J37" s="76">
        <f t="shared" si="1"/>
        <v>72</v>
      </c>
    </row>
    <row r="38" spans="1:10" ht="15.75" x14ac:dyDescent="0.25">
      <c r="A38" s="189" t="s">
        <v>191</v>
      </c>
      <c r="B38" s="190"/>
      <c r="C38" s="190"/>
      <c r="D38" s="190"/>
      <c r="E38" s="190"/>
      <c r="F38" s="190"/>
      <c r="G38" s="190"/>
      <c r="H38" s="190"/>
      <c r="I38" s="191"/>
      <c r="J38" s="92">
        <f>SUM(J7:J37)</f>
        <v>7408.8945000000012</v>
      </c>
    </row>
    <row r="39" spans="1:10" ht="15.75" x14ac:dyDescent="0.25">
      <c r="A39" s="189" t="s">
        <v>203</v>
      </c>
      <c r="B39" s="190"/>
      <c r="C39" s="190"/>
      <c r="D39" s="190"/>
      <c r="E39" s="190"/>
      <c r="F39" s="190"/>
      <c r="G39" s="190"/>
      <c r="H39" s="190"/>
      <c r="I39" s="191"/>
      <c r="J39" s="92">
        <f>J38/12</f>
        <v>617.4078750000001</v>
      </c>
    </row>
    <row r="40" spans="1:10" ht="15.75" x14ac:dyDescent="0.25">
      <c r="A40" s="83"/>
      <c r="B40" s="79"/>
      <c r="C40" s="83"/>
      <c r="D40" s="83"/>
      <c r="E40" s="83"/>
      <c r="F40" s="83"/>
      <c r="G40" s="83"/>
      <c r="H40" s="104"/>
      <c r="I40" s="83"/>
      <c r="J40" s="83"/>
    </row>
    <row r="41" spans="1:10" ht="15.75" x14ac:dyDescent="0.25">
      <c r="A41" s="193" t="s">
        <v>219</v>
      </c>
      <c r="B41" s="190"/>
      <c r="C41" s="190"/>
      <c r="D41" s="190"/>
      <c r="E41" s="190"/>
      <c r="F41" s="190"/>
      <c r="G41" s="190"/>
      <c r="H41" s="190"/>
      <c r="I41" s="190"/>
      <c r="J41" s="191"/>
    </row>
    <row r="42" spans="1:10" ht="31.5" x14ac:dyDescent="0.25">
      <c r="A42" s="71" t="s">
        <v>174</v>
      </c>
      <c r="B42" s="71" t="s">
        <v>263</v>
      </c>
      <c r="C42" s="71" t="s">
        <v>175</v>
      </c>
      <c r="D42" s="71" t="s">
        <v>176</v>
      </c>
      <c r="E42" s="71" t="s">
        <v>177</v>
      </c>
      <c r="F42" s="72" t="s">
        <v>178</v>
      </c>
      <c r="G42" s="72" t="s">
        <v>179</v>
      </c>
      <c r="H42" s="102" t="s">
        <v>180</v>
      </c>
      <c r="I42" s="72" t="s">
        <v>181</v>
      </c>
      <c r="J42" s="72" t="s">
        <v>182</v>
      </c>
    </row>
    <row r="43" spans="1:10" ht="60.75" x14ac:dyDescent="0.25">
      <c r="A43" s="73">
        <v>1</v>
      </c>
      <c r="B43" s="74">
        <v>608272</v>
      </c>
      <c r="C43" s="105" t="s">
        <v>307</v>
      </c>
      <c r="D43" s="73" t="s">
        <v>227</v>
      </c>
      <c r="E43" s="73" t="s">
        <v>216</v>
      </c>
      <c r="F43" s="73">
        <v>6</v>
      </c>
      <c r="G43" s="73">
        <f>6*12</f>
        <v>72</v>
      </c>
      <c r="H43" s="103">
        <v>28.666699999999999</v>
      </c>
      <c r="I43" s="76">
        <f t="shared" ref="I43:I94" si="3">H43*F43</f>
        <v>172.00020000000001</v>
      </c>
      <c r="J43" s="76">
        <f t="shared" ref="J43:J94" si="4">H43*G43</f>
        <v>2064.0023999999999</v>
      </c>
    </row>
    <row r="44" spans="1:10" ht="45.75" x14ac:dyDescent="0.25">
      <c r="A44" s="73">
        <v>2</v>
      </c>
      <c r="B44" s="74">
        <v>444562</v>
      </c>
      <c r="C44" s="105" t="s">
        <v>308</v>
      </c>
      <c r="D44" s="73" t="s">
        <v>227</v>
      </c>
      <c r="E44" s="73" t="s">
        <v>216</v>
      </c>
      <c r="F44" s="73">
        <v>5</v>
      </c>
      <c r="G44" s="73">
        <f>F44*12</f>
        <v>60</v>
      </c>
      <c r="H44" s="103">
        <v>23.86</v>
      </c>
      <c r="I44" s="76">
        <f t="shared" si="3"/>
        <v>119.3</v>
      </c>
      <c r="J44" s="76">
        <f t="shared" si="4"/>
        <v>1431.6</v>
      </c>
    </row>
    <row r="45" spans="1:10" ht="105.75" x14ac:dyDescent="0.25">
      <c r="A45" s="73">
        <v>3</v>
      </c>
      <c r="B45" s="74">
        <v>414450</v>
      </c>
      <c r="C45" s="105" t="s">
        <v>309</v>
      </c>
      <c r="D45" s="73" t="s">
        <v>228</v>
      </c>
      <c r="E45" s="73" t="s">
        <v>216</v>
      </c>
      <c r="F45" s="73">
        <v>10</v>
      </c>
      <c r="G45" s="73">
        <v>120</v>
      </c>
      <c r="H45" s="103">
        <v>9.33</v>
      </c>
      <c r="I45" s="76">
        <f t="shared" si="3"/>
        <v>93.3</v>
      </c>
      <c r="J45" s="76">
        <f t="shared" si="4"/>
        <v>1119.5999999999999</v>
      </c>
    </row>
    <row r="46" spans="1:10" ht="90.75" x14ac:dyDescent="0.25">
      <c r="A46" s="73">
        <v>4</v>
      </c>
      <c r="B46" s="74">
        <v>412637</v>
      </c>
      <c r="C46" s="105" t="s">
        <v>310</v>
      </c>
      <c r="D46" s="73" t="s">
        <v>311</v>
      </c>
      <c r="E46" s="73" t="s">
        <v>216</v>
      </c>
      <c r="F46" s="73">
        <v>20</v>
      </c>
      <c r="G46" s="73">
        <f>20*12</f>
        <v>240</v>
      </c>
      <c r="H46" s="103">
        <v>18.1433</v>
      </c>
      <c r="I46" s="76">
        <f t="shared" si="3"/>
        <v>362.86599999999999</v>
      </c>
      <c r="J46" s="76">
        <f t="shared" si="4"/>
        <v>4354.3919999999998</v>
      </c>
    </row>
    <row r="47" spans="1:10" ht="45.75" x14ac:dyDescent="0.25">
      <c r="A47" s="73">
        <v>5</v>
      </c>
      <c r="B47" s="74">
        <v>454047</v>
      </c>
      <c r="C47" s="105" t="s">
        <v>312</v>
      </c>
      <c r="D47" s="73" t="s">
        <v>227</v>
      </c>
      <c r="E47" s="73" t="s">
        <v>216</v>
      </c>
      <c r="F47" s="73">
        <v>10</v>
      </c>
      <c r="G47" s="73">
        <v>120</v>
      </c>
      <c r="H47" s="103">
        <v>22.9633</v>
      </c>
      <c r="I47" s="76">
        <f t="shared" si="3"/>
        <v>229.63300000000001</v>
      </c>
      <c r="J47" s="76">
        <f t="shared" si="4"/>
        <v>2755.596</v>
      </c>
    </row>
    <row r="48" spans="1:10" ht="105.75" x14ac:dyDescent="0.25">
      <c r="A48" s="73">
        <v>6</v>
      </c>
      <c r="B48" s="74">
        <v>356562</v>
      </c>
      <c r="C48" s="105" t="s">
        <v>313</v>
      </c>
      <c r="D48" s="73" t="s">
        <v>314</v>
      </c>
      <c r="E48" s="73" t="s">
        <v>216</v>
      </c>
      <c r="F48" s="73">
        <v>50</v>
      </c>
      <c r="G48" s="73">
        <v>600</v>
      </c>
      <c r="H48" s="103">
        <v>21.6</v>
      </c>
      <c r="I48" s="76">
        <f t="shared" si="3"/>
        <v>1080</v>
      </c>
      <c r="J48" s="76">
        <f t="shared" si="4"/>
        <v>12960</v>
      </c>
    </row>
    <row r="49" spans="1:10" ht="60.75" x14ac:dyDescent="0.25">
      <c r="A49" s="73">
        <v>7</v>
      </c>
      <c r="B49" s="74">
        <v>245564</v>
      </c>
      <c r="C49" s="105" t="s">
        <v>315</v>
      </c>
      <c r="D49" s="73" t="s">
        <v>227</v>
      </c>
      <c r="E49" s="73" t="s">
        <v>216</v>
      </c>
      <c r="F49" s="73">
        <v>2</v>
      </c>
      <c r="G49" s="73">
        <v>24</v>
      </c>
      <c r="H49" s="103">
        <v>20.079999999999998</v>
      </c>
      <c r="I49" s="76">
        <f t="shared" si="3"/>
        <v>40.159999999999997</v>
      </c>
      <c r="J49" s="76">
        <f t="shared" si="4"/>
        <v>481.91999999999996</v>
      </c>
    </row>
    <row r="50" spans="1:10" ht="105.75" x14ac:dyDescent="0.25">
      <c r="A50" s="73">
        <v>8</v>
      </c>
      <c r="B50" s="74">
        <v>391712</v>
      </c>
      <c r="C50" s="105" t="s">
        <v>316</v>
      </c>
      <c r="D50" s="73" t="s">
        <v>184</v>
      </c>
      <c r="E50" s="73" t="s">
        <v>216</v>
      </c>
      <c r="F50" s="73">
        <v>10</v>
      </c>
      <c r="G50" s="73">
        <f>120</f>
        <v>120</v>
      </c>
      <c r="H50" s="103">
        <v>9.85</v>
      </c>
      <c r="I50" s="76">
        <f t="shared" si="3"/>
        <v>98.5</v>
      </c>
      <c r="J50" s="76">
        <f t="shared" si="4"/>
        <v>1182</v>
      </c>
    </row>
    <row r="51" spans="1:10" ht="30.75" x14ac:dyDescent="0.25">
      <c r="A51" s="73">
        <v>9</v>
      </c>
      <c r="B51" s="74">
        <v>234691</v>
      </c>
      <c r="C51" s="105" t="s">
        <v>317</v>
      </c>
      <c r="D51" s="73" t="s">
        <v>184</v>
      </c>
      <c r="E51" s="73" t="s">
        <v>185</v>
      </c>
      <c r="F51" s="73">
        <v>1</v>
      </c>
      <c r="G51" s="73">
        <v>2</v>
      </c>
      <c r="H51" s="103">
        <v>29.976700000000001</v>
      </c>
      <c r="I51" s="76">
        <f t="shared" si="3"/>
        <v>29.976700000000001</v>
      </c>
      <c r="J51" s="76">
        <f t="shared" si="4"/>
        <v>59.953400000000002</v>
      </c>
    </row>
    <row r="52" spans="1:10" ht="60.75" x14ac:dyDescent="0.25">
      <c r="A52" s="73">
        <v>10</v>
      </c>
      <c r="B52" s="74">
        <v>602202</v>
      </c>
      <c r="C52" s="105" t="s">
        <v>318</v>
      </c>
      <c r="D52" s="73" t="s">
        <v>184</v>
      </c>
      <c r="E52" s="73" t="s">
        <v>200</v>
      </c>
      <c r="F52" s="73">
        <v>1</v>
      </c>
      <c r="G52" s="73">
        <v>1</v>
      </c>
      <c r="H52" s="103">
        <v>319.13330000000002</v>
      </c>
      <c r="I52" s="76">
        <f t="shared" si="3"/>
        <v>319.13330000000002</v>
      </c>
      <c r="J52" s="76">
        <f t="shared" si="4"/>
        <v>319.13330000000002</v>
      </c>
    </row>
    <row r="53" spans="1:10" ht="30.75" x14ac:dyDescent="0.25">
      <c r="A53" s="73">
        <v>11</v>
      </c>
      <c r="B53" s="74">
        <v>610659</v>
      </c>
      <c r="C53" s="105" t="s">
        <v>229</v>
      </c>
      <c r="D53" s="73" t="s">
        <v>184</v>
      </c>
      <c r="E53" s="73" t="s">
        <v>200</v>
      </c>
      <c r="F53" s="73">
        <v>1</v>
      </c>
      <c r="G53" s="73">
        <v>1</v>
      </c>
      <c r="H53" s="103">
        <v>127.66670000000001</v>
      </c>
      <c r="I53" s="76">
        <f t="shared" si="3"/>
        <v>127.66670000000001</v>
      </c>
      <c r="J53" s="76">
        <f t="shared" si="4"/>
        <v>127.66670000000001</v>
      </c>
    </row>
    <row r="54" spans="1:10" ht="30.75" x14ac:dyDescent="0.25">
      <c r="A54" s="73">
        <v>12</v>
      </c>
      <c r="B54" s="74">
        <v>483828</v>
      </c>
      <c r="C54" s="105" t="s">
        <v>230</v>
      </c>
      <c r="D54" s="73" t="s">
        <v>184</v>
      </c>
      <c r="E54" s="73" t="s">
        <v>200</v>
      </c>
      <c r="F54" s="73">
        <v>2</v>
      </c>
      <c r="G54" s="73">
        <v>2</v>
      </c>
      <c r="H54" s="103">
        <v>33.01</v>
      </c>
      <c r="I54" s="76">
        <f t="shared" si="3"/>
        <v>66.02</v>
      </c>
      <c r="J54" s="76">
        <f t="shared" si="4"/>
        <v>66.02</v>
      </c>
    </row>
    <row r="55" spans="1:10" ht="60.75" x14ac:dyDescent="0.25">
      <c r="A55" s="73">
        <v>13</v>
      </c>
      <c r="B55" s="74">
        <v>483831</v>
      </c>
      <c r="C55" s="105" t="s">
        <v>319</v>
      </c>
      <c r="D55" s="73" t="s">
        <v>231</v>
      </c>
      <c r="E55" s="73" t="s">
        <v>200</v>
      </c>
      <c r="F55" s="73">
        <v>25</v>
      </c>
      <c r="G55" s="73">
        <v>25</v>
      </c>
      <c r="H55" s="103">
        <v>16.63</v>
      </c>
      <c r="I55" s="76">
        <f t="shared" si="3"/>
        <v>415.75</v>
      </c>
      <c r="J55" s="76">
        <f t="shared" si="4"/>
        <v>415.75</v>
      </c>
    </row>
    <row r="56" spans="1:10" ht="45.75" x14ac:dyDescent="0.25">
      <c r="A56" s="73">
        <v>14</v>
      </c>
      <c r="B56" s="74">
        <v>602681</v>
      </c>
      <c r="C56" s="105" t="s">
        <v>320</v>
      </c>
      <c r="D56" s="73" t="s">
        <v>184</v>
      </c>
      <c r="E56" s="73" t="s">
        <v>200</v>
      </c>
      <c r="F56" s="73">
        <v>2</v>
      </c>
      <c r="G56" s="73">
        <v>2</v>
      </c>
      <c r="H56" s="103">
        <v>34.633299999999998</v>
      </c>
      <c r="I56" s="76">
        <f t="shared" si="3"/>
        <v>69.266599999999997</v>
      </c>
      <c r="J56" s="76">
        <f t="shared" si="4"/>
        <v>69.266599999999997</v>
      </c>
    </row>
    <row r="57" spans="1:10" ht="15.75" x14ac:dyDescent="0.25">
      <c r="A57" s="73">
        <v>15</v>
      </c>
      <c r="B57" s="74">
        <v>614980</v>
      </c>
      <c r="C57" s="105" t="s">
        <v>321</v>
      </c>
      <c r="D57" s="73" t="s">
        <v>184</v>
      </c>
      <c r="E57" s="73" t="s">
        <v>200</v>
      </c>
      <c r="F57" s="73">
        <v>5</v>
      </c>
      <c r="G57" s="73">
        <v>5</v>
      </c>
      <c r="H57" s="103">
        <v>19.9833</v>
      </c>
      <c r="I57" s="76">
        <f t="shared" si="3"/>
        <v>99.916499999999999</v>
      </c>
      <c r="J57" s="76">
        <f t="shared" si="4"/>
        <v>99.916499999999999</v>
      </c>
    </row>
    <row r="58" spans="1:10" ht="75" x14ac:dyDescent="0.25">
      <c r="A58" s="73">
        <v>16</v>
      </c>
      <c r="B58" s="74">
        <v>369095</v>
      </c>
      <c r="C58" s="77" t="s">
        <v>284</v>
      </c>
      <c r="D58" s="73" t="s">
        <v>184</v>
      </c>
      <c r="E58" s="73" t="s">
        <v>200</v>
      </c>
      <c r="F58" s="73">
        <v>2</v>
      </c>
      <c r="G58" s="73">
        <v>2</v>
      </c>
      <c r="H58" s="103">
        <v>42.81</v>
      </c>
      <c r="I58" s="76">
        <f t="shared" si="3"/>
        <v>85.62</v>
      </c>
      <c r="J58" s="76">
        <f t="shared" si="4"/>
        <v>85.62</v>
      </c>
    </row>
    <row r="59" spans="1:10" ht="60" x14ac:dyDescent="0.25">
      <c r="A59" s="73">
        <v>17</v>
      </c>
      <c r="B59" s="74">
        <v>445372</v>
      </c>
      <c r="C59" s="77" t="s">
        <v>294</v>
      </c>
      <c r="D59" s="73" t="s">
        <v>184</v>
      </c>
      <c r="E59" s="73" t="s">
        <v>200</v>
      </c>
      <c r="F59" s="73">
        <v>1</v>
      </c>
      <c r="G59" s="73">
        <f>F59</f>
        <v>1</v>
      </c>
      <c r="H59" s="103">
        <v>35.783299999999997</v>
      </c>
      <c r="I59" s="76">
        <f t="shared" si="3"/>
        <v>35.783299999999997</v>
      </c>
      <c r="J59" s="76">
        <f t="shared" si="4"/>
        <v>35.783299999999997</v>
      </c>
    </row>
    <row r="60" spans="1:10" ht="75.75" x14ac:dyDescent="0.25">
      <c r="A60" s="73">
        <v>18</v>
      </c>
      <c r="B60" s="74">
        <v>616094</v>
      </c>
      <c r="C60" s="105" t="s">
        <v>322</v>
      </c>
      <c r="D60" s="73" t="s">
        <v>184</v>
      </c>
      <c r="E60" s="73" t="s">
        <v>200</v>
      </c>
      <c r="F60" s="73">
        <v>1</v>
      </c>
      <c r="G60" s="73">
        <v>1</v>
      </c>
      <c r="H60" s="103">
        <v>30.183299999999999</v>
      </c>
      <c r="I60" s="76">
        <f t="shared" si="3"/>
        <v>30.183299999999999</v>
      </c>
      <c r="J60" s="76">
        <f t="shared" si="4"/>
        <v>30.183299999999999</v>
      </c>
    </row>
    <row r="61" spans="1:10" ht="60.75" x14ac:dyDescent="0.25">
      <c r="A61" s="73">
        <v>19</v>
      </c>
      <c r="B61" s="74">
        <v>483596</v>
      </c>
      <c r="C61" s="105" t="s">
        <v>323</v>
      </c>
      <c r="D61" s="73" t="s">
        <v>184</v>
      </c>
      <c r="E61" s="73" t="s">
        <v>200</v>
      </c>
      <c r="F61" s="73">
        <v>1</v>
      </c>
      <c r="G61" s="73">
        <v>1</v>
      </c>
      <c r="H61" s="103">
        <v>21.436699999999998</v>
      </c>
      <c r="I61" s="76">
        <f t="shared" si="3"/>
        <v>21.436699999999998</v>
      </c>
      <c r="J61" s="76">
        <f t="shared" si="4"/>
        <v>21.436699999999998</v>
      </c>
    </row>
    <row r="62" spans="1:10" ht="75.75" x14ac:dyDescent="0.25">
      <c r="A62" s="73">
        <v>20</v>
      </c>
      <c r="B62" s="74">
        <v>483290</v>
      </c>
      <c r="C62" s="105" t="s">
        <v>324</v>
      </c>
      <c r="D62" s="73" t="s">
        <v>184</v>
      </c>
      <c r="E62" s="73" t="s">
        <v>200</v>
      </c>
      <c r="F62" s="73">
        <v>1</v>
      </c>
      <c r="G62" s="73">
        <v>1</v>
      </c>
      <c r="H62" s="103">
        <v>134.4933</v>
      </c>
      <c r="I62" s="76">
        <f t="shared" si="3"/>
        <v>134.4933</v>
      </c>
      <c r="J62" s="76">
        <f t="shared" si="4"/>
        <v>134.4933</v>
      </c>
    </row>
    <row r="63" spans="1:10" ht="75" x14ac:dyDescent="0.25">
      <c r="A63" s="73">
        <v>21</v>
      </c>
      <c r="B63" s="74">
        <v>465869</v>
      </c>
      <c r="C63" s="77" t="s">
        <v>279</v>
      </c>
      <c r="D63" s="73" t="s">
        <v>184</v>
      </c>
      <c r="E63" s="73" t="s">
        <v>200</v>
      </c>
      <c r="F63" s="73">
        <v>4</v>
      </c>
      <c r="G63" s="73">
        <v>4</v>
      </c>
      <c r="H63" s="103">
        <v>7.03</v>
      </c>
      <c r="I63" s="76">
        <f t="shared" si="3"/>
        <v>28.12</v>
      </c>
      <c r="J63" s="76">
        <f t="shared" si="4"/>
        <v>28.12</v>
      </c>
    </row>
    <row r="64" spans="1:10" ht="30.75" x14ac:dyDescent="0.25">
      <c r="A64" s="73">
        <v>22</v>
      </c>
      <c r="B64" s="74">
        <v>345178</v>
      </c>
      <c r="C64" s="105" t="s">
        <v>220</v>
      </c>
      <c r="D64" s="73" t="s">
        <v>184</v>
      </c>
      <c r="E64" s="73" t="s">
        <v>200</v>
      </c>
      <c r="F64" s="73">
        <v>2</v>
      </c>
      <c r="G64" s="73">
        <v>2</v>
      </c>
      <c r="H64" s="103">
        <v>18.416699999999999</v>
      </c>
      <c r="I64" s="76">
        <f t="shared" si="3"/>
        <v>36.833399999999997</v>
      </c>
      <c r="J64" s="76">
        <f t="shared" si="4"/>
        <v>36.833399999999997</v>
      </c>
    </row>
    <row r="65" spans="1:10" ht="15.75" x14ac:dyDescent="0.25">
      <c r="A65" s="73">
        <v>23</v>
      </c>
      <c r="B65" s="74">
        <v>333204</v>
      </c>
      <c r="C65" s="105" t="s">
        <v>221</v>
      </c>
      <c r="D65" s="73" t="s">
        <v>184</v>
      </c>
      <c r="E65" s="73" t="s">
        <v>200</v>
      </c>
      <c r="F65" s="73">
        <v>30</v>
      </c>
      <c r="G65" s="73">
        <v>30</v>
      </c>
      <c r="H65" s="103">
        <v>1.23</v>
      </c>
      <c r="I65" s="76">
        <f t="shared" si="3"/>
        <v>36.9</v>
      </c>
      <c r="J65" s="76">
        <f t="shared" si="4"/>
        <v>36.9</v>
      </c>
    </row>
    <row r="66" spans="1:10" ht="15.75" x14ac:dyDescent="0.25">
      <c r="A66" s="73">
        <v>24</v>
      </c>
      <c r="B66" s="74">
        <v>293863</v>
      </c>
      <c r="C66" s="105" t="s">
        <v>222</v>
      </c>
      <c r="D66" s="73" t="s">
        <v>184</v>
      </c>
      <c r="E66" s="73" t="s">
        <v>200</v>
      </c>
      <c r="F66" s="73">
        <v>30</v>
      </c>
      <c r="G66" s="73">
        <v>30</v>
      </c>
      <c r="H66" s="103">
        <v>0.99329999999999996</v>
      </c>
      <c r="I66" s="76">
        <f t="shared" si="3"/>
        <v>29.798999999999999</v>
      </c>
      <c r="J66" s="76">
        <f t="shared" si="4"/>
        <v>29.798999999999999</v>
      </c>
    </row>
    <row r="67" spans="1:10" ht="15.75" x14ac:dyDescent="0.25">
      <c r="A67" s="73">
        <v>25</v>
      </c>
      <c r="B67" s="74">
        <v>624420</v>
      </c>
      <c r="C67" s="105" t="s">
        <v>223</v>
      </c>
      <c r="D67" s="73" t="s">
        <v>184</v>
      </c>
      <c r="E67" s="73" t="s">
        <v>200</v>
      </c>
      <c r="F67" s="73">
        <v>30</v>
      </c>
      <c r="G67" s="73">
        <v>30</v>
      </c>
      <c r="H67" s="103">
        <v>0.7167</v>
      </c>
      <c r="I67" s="76">
        <f t="shared" si="3"/>
        <v>21.501000000000001</v>
      </c>
      <c r="J67" s="76">
        <f t="shared" si="4"/>
        <v>21.501000000000001</v>
      </c>
    </row>
    <row r="68" spans="1:10" ht="15.75" x14ac:dyDescent="0.25">
      <c r="A68" s="73">
        <v>26</v>
      </c>
      <c r="B68" s="74">
        <v>624419</v>
      </c>
      <c r="C68" s="105" t="s">
        <v>224</v>
      </c>
      <c r="D68" s="73" t="s">
        <v>184</v>
      </c>
      <c r="E68" s="73" t="s">
        <v>200</v>
      </c>
      <c r="F68" s="73">
        <v>30</v>
      </c>
      <c r="G68" s="73">
        <v>30</v>
      </c>
      <c r="H68" s="103">
        <v>1.4666999999999999</v>
      </c>
      <c r="I68" s="76">
        <f t="shared" si="3"/>
        <v>44.000999999999998</v>
      </c>
      <c r="J68" s="76">
        <f t="shared" si="4"/>
        <v>44.000999999999998</v>
      </c>
    </row>
    <row r="69" spans="1:10" ht="15.75" x14ac:dyDescent="0.25">
      <c r="A69" s="73">
        <v>27</v>
      </c>
      <c r="B69" s="74">
        <v>385142</v>
      </c>
      <c r="C69" s="105" t="s">
        <v>325</v>
      </c>
      <c r="D69" s="73" t="s">
        <v>184</v>
      </c>
      <c r="E69" s="73" t="s">
        <v>200</v>
      </c>
      <c r="F69" s="73">
        <v>50</v>
      </c>
      <c r="G69" s="73">
        <v>50</v>
      </c>
      <c r="H69" s="103">
        <v>3.4266999999999999</v>
      </c>
      <c r="I69" s="76">
        <f t="shared" si="3"/>
        <v>171.33499999999998</v>
      </c>
      <c r="J69" s="76">
        <f t="shared" si="4"/>
        <v>171.33499999999998</v>
      </c>
    </row>
    <row r="70" spans="1:10" ht="15.75" x14ac:dyDescent="0.25">
      <c r="A70" s="73">
        <v>28</v>
      </c>
      <c r="B70" s="74">
        <v>482920</v>
      </c>
      <c r="C70" s="105" t="s">
        <v>326</v>
      </c>
      <c r="D70" s="73" t="s">
        <v>184</v>
      </c>
      <c r="E70" s="73" t="s">
        <v>200</v>
      </c>
      <c r="F70" s="73">
        <v>30</v>
      </c>
      <c r="G70" s="73">
        <v>30</v>
      </c>
      <c r="H70" s="103">
        <v>12.13</v>
      </c>
      <c r="I70" s="76">
        <f t="shared" si="3"/>
        <v>363.90000000000003</v>
      </c>
      <c r="J70" s="76">
        <f t="shared" si="4"/>
        <v>363.90000000000003</v>
      </c>
    </row>
    <row r="71" spans="1:10" ht="60.75" x14ac:dyDescent="0.25">
      <c r="A71" s="73">
        <v>29</v>
      </c>
      <c r="B71" s="74">
        <v>447700</v>
      </c>
      <c r="C71" s="105" t="s">
        <v>327</v>
      </c>
      <c r="D71" s="73" t="s">
        <v>184</v>
      </c>
      <c r="E71" s="73" t="s">
        <v>200</v>
      </c>
      <c r="F71" s="73">
        <v>30</v>
      </c>
      <c r="G71" s="73">
        <v>30</v>
      </c>
      <c r="H71" s="103">
        <v>4.8499999999999996</v>
      </c>
      <c r="I71" s="76">
        <f t="shared" si="3"/>
        <v>145.5</v>
      </c>
      <c r="J71" s="76">
        <f t="shared" si="4"/>
        <v>145.5</v>
      </c>
    </row>
    <row r="72" spans="1:10" ht="60.75" x14ac:dyDescent="0.25">
      <c r="A72" s="73">
        <v>30</v>
      </c>
      <c r="B72" s="74">
        <v>343804</v>
      </c>
      <c r="C72" s="105" t="s">
        <v>328</v>
      </c>
      <c r="D72" s="73" t="s">
        <v>184</v>
      </c>
      <c r="E72" s="73" t="s">
        <v>200</v>
      </c>
      <c r="F72" s="73">
        <v>8</v>
      </c>
      <c r="G72" s="73">
        <v>8</v>
      </c>
      <c r="H72" s="103">
        <v>34.29</v>
      </c>
      <c r="I72" s="76">
        <f t="shared" si="3"/>
        <v>274.32</v>
      </c>
      <c r="J72" s="76">
        <f t="shared" si="4"/>
        <v>274.32</v>
      </c>
    </row>
    <row r="73" spans="1:10" ht="60.75" x14ac:dyDescent="0.25">
      <c r="A73" s="73">
        <v>31</v>
      </c>
      <c r="B73" s="74">
        <v>436308</v>
      </c>
      <c r="C73" s="105" t="s">
        <v>329</v>
      </c>
      <c r="D73" s="73" t="s">
        <v>184</v>
      </c>
      <c r="E73" s="73" t="s">
        <v>200</v>
      </c>
      <c r="F73" s="73">
        <v>1</v>
      </c>
      <c r="G73" s="73">
        <v>1</v>
      </c>
      <c r="H73" s="103">
        <v>21.52</v>
      </c>
      <c r="I73" s="76">
        <f t="shared" si="3"/>
        <v>21.52</v>
      </c>
      <c r="J73" s="76">
        <f t="shared" si="4"/>
        <v>21.52</v>
      </c>
    </row>
    <row r="74" spans="1:10" ht="45.75" x14ac:dyDescent="0.25">
      <c r="A74" s="73">
        <v>32</v>
      </c>
      <c r="B74" s="74">
        <v>443444</v>
      </c>
      <c r="C74" s="105" t="s">
        <v>330</v>
      </c>
      <c r="D74" s="73" t="s">
        <v>184</v>
      </c>
      <c r="E74" s="73" t="s">
        <v>200</v>
      </c>
      <c r="F74" s="73">
        <v>1</v>
      </c>
      <c r="G74" s="73">
        <v>1</v>
      </c>
      <c r="H74" s="103">
        <v>63.866700000000002</v>
      </c>
      <c r="I74" s="76">
        <f t="shared" si="3"/>
        <v>63.866700000000002</v>
      </c>
      <c r="J74" s="76">
        <f t="shared" si="4"/>
        <v>63.866700000000002</v>
      </c>
    </row>
    <row r="75" spans="1:10" ht="45.75" x14ac:dyDescent="0.25">
      <c r="A75" s="73">
        <v>33</v>
      </c>
      <c r="B75" s="74">
        <v>301839</v>
      </c>
      <c r="C75" s="105" t="s">
        <v>331</v>
      </c>
      <c r="D75" s="73" t="s">
        <v>184</v>
      </c>
      <c r="E75" s="73" t="s">
        <v>200</v>
      </c>
      <c r="F75" s="73">
        <v>1</v>
      </c>
      <c r="G75" s="73">
        <v>1</v>
      </c>
      <c r="H75" s="103">
        <v>160.83000000000001</v>
      </c>
      <c r="I75" s="76">
        <f t="shared" si="3"/>
        <v>160.83000000000001</v>
      </c>
      <c r="J75" s="76">
        <f t="shared" si="4"/>
        <v>160.83000000000001</v>
      </c>
    </row>
    <row r="76" spans="1:10" ht="30.75" x14ac:dyDescent="0.25">
      <c r="A76" s="73">
        <v>34</v>
      </c>
      <c r="B76" s="74">
        <v>627623</v>
      </c>
      <c r="C76" s="105" t="s">
        <v>225</v>
      </c>
      <c r="D76" s="73" t="s">
        <v>184</v>
      </c>
      <c r="E76" s="73" t="s">
        <v>200</v>
      </c>
      <c r="F76" s="73">
        <v>5</v>
      </c>
      <c r="G76" s="73">
        <v>5</v>
      </c>
      <c r="H76" s="103">
        <v>30.155000000000001</v>
      </c>
      <c r="I76" s="76">
        <f t="shared" si="3"/>
        <v>150.77500000000001</v>
      </c>
      <c r="J76" s="76">
        <f t="shared" si="4"/>
        <v>150.77500000000001</v>
      </c>
    </row>
    <row r="77" spans="1:10" ht="45.75" x14ac:dyDescent="0.25">
      <c r="A77" s="73">
        <v>35</v>
      </c>
      <c r="B77" s="74">
        <v>397730</v>
      </c>
      <c r="C77" s="105" t="s">
        <v>332</v>
      </c>
      <c r="D77" s="73" t="s">
        <v>184</v>
      </c>
      <c r="E77" s="73" t="s">
        <v>200</v>
      </c>
      <c r="F77" s="73">
        <v>8</v>
      </c>
      <c r="G77" s="73">
        <v>8</v>
      </c>
      <c r="H77" s="103">
        <v>11.566700000000001</v>
      </c>
      <c r="I77" s="76">
        <f t="shared" si="3"/>
        <v>92.533600000000007</v>
      </c>
      <c r="J77" s="76">
        <f t="shared" si="4"/>
        <v>92.533600000000007</v>
      </c>
    </row>
    <row r="78" spans="1:10" ht="60.75" x14ac:dyDescent="0.25">
      <c r="A78" s="73">
        <v>36</v>
      </c>
      <c r="B78" s="74">
        <v>242432</v>
      </c>
      <c r="C78" s="105" t="s">
        <v>333</v>
      </c>
      <c r="D78" s="73" t="s">
        <v>184</v>
      </c>
      <c r="E78" s="73" t="s">
        <v>200</v>
      </c>
      <c r="F78" s="73">
        <v>10</v>
      </c>
      <c r="G78" s="73">
        <v>10</v>
      </c>
      <c r="H78" s="103">
        <v>4.5467000000000004</v>
      </c>
      <c r="I78" s="76">
        <f t="shared" si="3"/>
        <v>45.467000000000006</v>
      </c>
      <c r="J78" s="76">
        <f t="shared" si="4"/>
        <v>45.467000000000006</v>
      </c>
    </row>
    <row r="79" spans="1:10" ht="60.75" x14ac:dyDescent="0.25">
      <c r="A79" s="73">
        <v>37</v>
      </c>
      <c r="B79" s="74">
        <v>404276</v>
      </c>
      <c r="C79" s="105" t="s">
        <v>334</v>
      </c>
      <c r="D79" s="73" t="s">
        <v>184</v>
      </c>
      <c r="E79" s="73" t="s">
        <v>200</v>
      </c>
      <c r="F79" s="73">
        <v>15</v>
      </c>
      <c r="G79" s="73">
        <v>15</v>
      </c>
      <c r="H79" s="103">
        <v>20.863299999999999</v>
      </c>
      <c r="I79" s="76">
        <f t="shared" si="3"/>
        <v>312.9495</v>
      </c>
      <c r="J79" s="76">
        <f t="shared" si="4"/>
        <v>312.9495</v>
      </c>
    </row>
    <row r="80" spans="1:10" ht="30.75" x14ac:dyDescent="0.25">
      <c r="A80" s="73">
        <v>38</v>
      </c>
      <c r="B80" s="74">
        <v>485929</v>
      </c>
      <c r="C80" s="105" t="s">
        <v>335</v>
      </c>
      <c r="D80" s="73" t="s">
        <v>184</v>
      </c>
      <c r="E80" s="73" t="s">
        <v>200</v>
      </c>
      <c r="F80" s="73">
        <v>10</v>
      </c>
      <c r="G80" s="73">
        <v>10</v>
      </c>
      <c r="H80" s="103">
        <v>22.466699999999999</v>
      </c>
      <c r="I80" s="76">
        <f t="shared" si="3"/>
        <v>224.667</v>
      </c>
      <c r="J80" s="76">
        <f t="shared" si="4"/>
        <v>224.667</v>
      </c>
    </row>
    <row r="81" spans="1:10" ht="15.75" x14ac:dyDescent="0.25">
      <c r="A81" s="73">
        <v>39</v>
      </c>
      <c r="B81" s="74">
        <v>344994</v>
      </c>
      <c r="C81" s="105" t="s">
        <v>336</v>
      </c>
      <c r="D81" s="73" t="s">
        <v>184</v>
      </c>
      <c r="E81" s="73" t="s">
        <v>200</v>
      </c>
      <c r="F81" s="73">
        <v>6</v>
      </c>
      <c r="G81" s="73">
        <v>6</v>
      </c>
      <c r="H81" s="103">
        <v>28.66</v>
      </c>
      <c r="I81" s="76">
        <f t="shared" si="3"/>
        <v>171.96</v>
      </c>
      <c r="J81" s="76">
        <f t="shared" si="4"/>
        <v>171.96</v>
      </c>
    </row>
    <row r="82" spans="1:10" ht="30.75" x14ac:dyDescent="0.25">
      <c r="A82" s="73">
        <v>40</v>
      </c>
      <c r="B82" s="74">
        <v>478951</v>
      </c>
      <c r="C82" s="105" t="s">
        <v>226</v>
      </c>
      <c r="D82" s="73" t="s">
        <v>184</v>
      </c>
      <c r="E82" s="73" t="s">
        <v>200</v>
      </c>
      <c r="F82" s="73">
        <v>12</v>
      </c>
      <c r="G82" s="73">
        <v>12</v>
      </c>
      <c r="H82" s="103">
        <v>11.1333</v>
      </c>
      <c r="I82" s="76">
        <f t="shared" si="3"/>
        <v>133.59960000000001</v>
      </c>
      <c r="J82" s="76">
        <f t="shared" si="4"/>
        <v>133.59960000000001</v>
      </c>
    </row>
    <row r="83" spans="1:10" ht="45.75" x14ac:dyDescent="0.25">
      <c r="A83" s="73">
        <v>41</v>
      </c>
      <c r="B83" s="74">
        <v>483222</v>
      </c>
      <c r="C83" s="105" t="s">
        <v>337</v>
      </c>
      <c r="D83" s="73" t="s">
        <v>184</v>
      </c>
      <c r="E83" s="73" t="s">
        <v>200</v>
      </c>
      <c r="F83" s="73">
        <v>5</v>
      </c>
      <c r="G83" s="73">
        <v>5</v>
      </c>
      <c r="H83" s="103">
        <v>2.97</v>
      </c>
      <c r="I83" s="76">
        <f t="shared" si="3"/>
        <v>14.850000000000001</v>
      </c>
      <c r="J83" s="76">
        <f t="shared" si="4"/>
        <v>14.850000000000001</v>
      </c>
    </row>
    <row r="84" spans="1:10" ht="45.75" x14ac:dyDescent="0.25">
      <c r="A84" s="73">
        <v>42</v>
      </c>
      <c r="B84" s="74">
        <v>453722</v>
      </c>
      <c r="C84" s="105" t="s">
        <v>338</v>
      </c>
      <c r="D84" s="73" t="s">
        <v>184</v>
      </c>
      <c r="E84" s="73" t="s">
        <v>200</v>
      </c>
      <c r="F84" s="73">
        <v>5</v>
      </c>
      <c r="G84" s="73">
        <v>5</v>
      </c>
      <c r="H84" s="103">
        <v>6.0967000000000002</v>
      </c>
      <c r="I84" s="76">
        <f t="shared" si="3"/>
        <v>30.483499999999999</v>
      </c>
      <c r="J84" s="76">
        <f t="shared" si="4"/>
        <v>30.483499999999999</v>
      </c>
    </row>
    <row r="85" spans="1:10" ht="45.75" x14ac:dyDescent="0.25">
      <c r="A85" s="73">
        <v>43</v>
      </c>
      <c r="B85" s="74">
        <v>453723</v>
      </c>
      <c r="C85" s="105" t="s">
        <v>339</v>
      </c>
      <c r="D85" s="73" t="s">
        <v>184</v>
      </c>
      <c r="E85" s="73" t="s">
        <v>200</v>
      </c>
      <c r="F85" s="73">
        <v>5</v>
      </c>
      <c r="G85" s="73">
        <v>5</v>
      </c>
      <c r="H85" s="103">
        <v>9.9600000000000009</v>
      </c>
      <c r="I85" s="76">
        <f t="shared" si="3"/>
        <v>49.800000000000004</v>
      </c>
      <c r="J85" s="76">
        <f t="shared" si="4"/>
        <v>49.800000000000004</v>
      </c>
    </row>
    <row r="86" spans="1:10" ht="15.75" x14ac:dyDescent="0.25">
      <c r="A86" s="73">
        <v>44</v>
      </c>
      <c r="B86" s="74">
        <v>441431</v>
      </c>
      <c r="C86" s="105" t="s">
        <v>340</v>
      </c>
      <c r="D86" s="73" t="s">
        <v>184</v>
      </c>
      <c r="E86" s="73" t="s">
        <v>200</v>
      </c>
      <c r="F86" s="73">
        <v>1</v>
      </c>
      <c r="G86" s="73">
        <v>1</v>
      </c>
      <c r="H86" s="103">
        <v>17.68</v>
      </c>
      <c r="I86" s="76">
        <f t="shared" si="3"/>
        <v>17.68</v>
      </c>
      <c r="J86" s="76">
        <f t="shared" si="4"/>
        <v>17.68</v>
      </c>
    </row>
    <row r="87" spans="1:10" ht="30.75" x14ac:dyDescent="0.25">
      <c r="A87" s="73">
        <v>45</v>
      </c>
      <c r="B87" s="74">
        <v>626828</v>
      </c>
      <c r="C87" s="105" t="s">
        <v>341</v>
      </c>
      <c r="D87" s="73" t="s">
        <v>184</v>
      </c>
      <c r="E87" s="73" t="s">
        <v>200</v>
      </c>
      <c r="F87" s="73">
        <v>24</v>
      </c>
      <c r="G87" s="73">
        <v>24</v>
      </c>
      <c r="H87" s="103">
        <v>11.99</v>
      </c>
      <c r="I87" s="76">
        <f t="shared" si="3"/>
        <v>287.76</v>
      </c>
      <c r="J87" s="76">
        <f t="shared" si="4"/>
        <v>287.76</v>
      </c>
    </row>
    <row r="88" spans="1:10" ht="15.75" x14ac:dyDescent="0.25">
      <c r="A88" s="73">
        <v>46</v>
      </c>
      <c r="B88" s="74">
        <v>466974</v>
      </c>
      <c r="C88" s="105" t="s">
        <v>342</v>
      </c>
      <c r="D88" s="73" t="s">
        <v>184</v>
      </c>
      <c r="E88" s="73" t="s">
        <v>200</v>
      </c>
      <c r="F88" s="73">
        <v>1</v>
      </c>
      <c r="G88" s="73">
        <v>1</v>
      </c>
      <c r="H88" s="103">
        <v>29.9</v>
      </c>
      <c r="I88" s="76">
        <f t="shared" si="3"/>
        <v>29.9</v>
      </c>
      <c r="J88" s="76">
        <f t="shared" si="4"/>
        <v>29.9</v>
      </c>
    </row>
    <row r="89" spans="1:10" ht="120" x14ac:dyDescent="0.25">
      <c r="A89" s="73">
        <v>47</v>
      </c>
      <c r="B89" s="74">
        <v>623923</v>
      </c>
      <c r="C89" s="77" t="s">
        <v>281</v>
      </c>
      <c r="D89" s="73" t="s">
        <v>184</v>
      </c>
      <c r="E89" s="73" t="s">
        <v>200</v>
      </c>
      <c r="F89" s="73">
        <v>1</v>
      </c>
      <c r="G89" s="73">
        <v>1</v>
      </c>
      <c r="H89" s="103">
        <v>295.18669999999997</v>
      </c>
      <c r="I89" s="76">
        <f t="shared" si="3"/>
        <v>295.18669999999997</v>
      </c>
      <c r="J89" s="76">
        <f t="shared" si="4"/>
        <v>295.18669999999997</v>
      </c>
    </row>
    <row r="90" spans="1:10" ht="75.75" x14ac:dyDescent="0.25">
      <c r="A90" s="73">
        <v>48</v>
      </c>
      <c r="B90" s="74">
        <v>348075</v>
      </c>
      <c r="C90" s="105" t="s">
        <v>343</v>
      </c>
      <c r="D90" s="73" t="s">
        <v>184</v>
      </c>
      <c r="E90" s="73" t="s">
        <v>200</v>
      </c>
      <c r="F90" s="73">
        <v>2</v>
      </c>
      <c r="G90" s="73">
        <v>2</v>
      </c>
      <c r="H90" s="103">
        <v>24.3</v>
      </c>
      <c r="I90" s="76">
        <f t="shared" si="3"/>
        <v>48.6</v>
      </c>
      <c r="J90" s="76">
        <f t="shared" si="4"/>
        <v>48.6</v>
      </c>
    </row>
    <row r="91" spans="1:10" ht="15.75" x14ac:dyDescent="0.25">
      <c r="A91" s="73">
        <v>49</v>
      </c>
      <c r="B91" s="74">
        <v>451993</v>
      </c>
      <c r="C91" s="105" t="s">
        <v>344</v>
      </c>
      <c r="D91" s="73" t="s">
        <v>184</v>
      </c>
      <c r="E91" s="73" t="s">
        <v>200</v>
      </c>
      <c r="F91" s="73">
        <v>1</v>
      </c>
      <c r="G91" s="73">
        <v>1</v>
      </c>
      <c r="H91" s="103">
        <v>165.13</v>
      </c>
      <c r="I91" s="76">
        <f t="shared" si="3"/>
        <v>165.13</v>
      </c>
      <c r="J91" s="76">
        <f t="shared" si="4"/>
        <v>165.13</v>
      </c>
    </row>
    <row r="92" spans="1:10" ht="30.75" x14ac:dyDescent="0.25">
      <c r="A92" s="73">
        <v>50</v>
      </c>
      <c r="B92" s="74">
        <v>609247</v>
      </c>
      <c r="C92" s="105" t="s">
        <v>345</v>
      </c>
      <c r="D92" s="73" t="s">
        <v>346</v>
      </c>
      <c r="E92" s="73" t="s">
        <v>200</v>
      </c>
      <c r="F92" s="73">
        <v>1</v>
      </c>
      <c r="G92" s="73">
        <v>1</v>
      </c>
      <c r="H92" s="103">
        <v>130.27000000000001</v>
      </c>
      <c r="I92" s="76">
        <f t="shared" si="3"/>
        <v>130.27000000000001</v>
      </c>
      <c r="J92" s="76">
        <f t="shared" si="4"/>
        <v>130.27000000000001</v>
      </c>
    </row>
    <row r="93" spans="1:10" ht="45.75" x14ac:dyDescent="0.25">
      <c r="A93" s="73">
        <v>51</v>
      </c>
      <c r="B93" s="74">
        <v>442744</v>
      </c>
      <c r="C93" s="105" t="s">
        <v>347</v>
      </c>
      <c r="D93" s="73" t="s">
        <v>184</v>
      </c>
      <c r="E93" s="73" t="s">
        <v>200</v>
      </c>
      <c r="F93" s="73">
        <v>2</v>
      </c>
      <c r="G93" s="73">
        <v>2</v>
      </c>
      <c r="H93" s="103">
        <v>45.986699999999999</v>
      </c>
      <c r="I93" s="76">
        <f t="shared" si="3"/>
        <v>91.973399999999998</v>
      </c>
      <c r="J93" s="76">
        <f t="shared" si="4"/>
        <v>91.973399999999998</v>
      </c>
    </row>
    <row r="94" spans="1:10" ht="60.75" x14ac:dyDescent="0.25">
      <c r="A94" s="73">
        <v>52</v>
      </c>
      <c r="B94" s="74">
        <v>436827</v>
      </c>
      <c r="C94" s="105" t="s">
        <v>348</v>
      </c>
      <c r="D94" s="73" t="s">
        <v>231</v>
      </c>
      <c r="E94" s="73" t="s">
        <v>200</v>
      </c>
      <c r="F94" s="73">
        <v>30</v>
      </c>
      <c r="G94" s="73">
        <v>30</v>
      </c>
      <c r="H94" s="103">
        <v>4.45</v>
      </c>
      <c r="I94" s="76">
        <f t="shared" si="3"/>
        <v>133.5</v>
      </c>
      <c r="J94" s="76">
        <f t="shared" si="4"/>
        <v>133.5</v>
      </c>
    </row>
    <row r="95" spans="1:10" ht="15.75" x14ac:dyDescent="0.25">
      <c r="A95" s="189" t="s">
        <v>191</v>
      </c>
      <c r="B95" s="190"/>
      <c r="C95" s="190"/>
      <c r="D95" s="190"/>
      <c r="E95" s="190"/>
      <c r="F95" s="190"/>
      <c r="G95" s="190"/>
      <c r="H95" s="190"/>
      <c r="I95" s="191"/>
      <c r="J95" s="78">
        <f>SUM(J43:J94)</f>
        <v>31639.844899999989</v>
      </c>
    </row>
    <row r="96" spans="1:10" ht="15.75" x14ac:dyDescent="0.25">
      <c r="A96" s="189" t="s">
        <v>192</v>
      </c>
      <c r="B96" s="190"/>
      <c r="C96" s="190"/>
      <c r="D96" s="190"/>
      <c r="E96" s="190"/>
      <c r="F96" s="190"/>
      <c r="G96" s="190"/>
      <c r="H96" s="190"/>
      <c r="I96" s="191"/>
      <c r="J96" s="78">
        <f>J95/12/2</f>
        <v>1318.3268708333328</v>
      </c>
    </row>
    <row r="97" spans="1:10" ht="15.75" x14ac:dyDescent="0.25">
      <c r="A97" s="79"/>
      <c r="B97" s="79"/>
      <c r="C97" s="83"/>
      <c r="D97" s="79"/>
      <c r="E97" s="79"/>
      <c r="F97" s="79"/>
      <c r="G97" s="79"/>
      <c r="H97" s="106"/>
      <c r="I97" s="83"/>
      <c r="J97" s="83"/>
    </row>
    <row r="98" spans="1:10" ht="15.75" x14ac:dyDescent="0.25">
      <c r="A98" s="79"/>
      <c r="B98" s="79"/>
      <c r="C98" s="83"/>
      <c r="D98" s="79"/>
      <c r="E98" s="79"/>
      <c r="F98" s="79"/>
      <c r="G98" s="79"/>
      <c r="H98" s="106"/>
      <c r="I98" s="83"/>
      <c r="J98" s="83"/>
    </row>
    <row r="99" spans="1:10" ht="15.75" x14ac:dyDescent="0.25">
      <c r="A99" s="193" t="s">
        <v>208</v>
      </c>
      <c r="B99" s="190"/>
      <c r="C99" s="190"/>
      <c r="D99" s="190"/>
      <c r="E99" s="190"/>
      <c r="F99" s="190"/>
      <c r="G99" s="190"/>
      <c r="H99" s="190"/>
      <c r="I99" s="190"/>
      <c r="J99" s="191"/>
    </row>
    <row r="100" spans="1:10" ht="31.5" x14ac:dyDescent="0.25">
      <c r="A100" s="84" t="s">
        <v>174</v>
      </c>
      <c r="B100" s="84"/>
      <c r="C100" s="84" t="s">
        <v>175</v>
      </c>
      <c r="D100" s="84" t="s">
        <v>176</v>
      </c>
      <c r="E100" s="84" t="s">
        <v>177</v>
      </c>
      <c r="F100" s="85" t="s">
        <v>178</v>
      </c>
      <c r="G100" s="85" t="s">
        <v>179</v>
      </c>
      <c r="H100" s="102" t="s">
        <v>180</v>
      </c>
      <c r="I100" s="72" t="s">
        <v>181</v>
      </c>
      <c r="J100" s="72" t="s">
        <v>182</v>
      </c>
    </row>
    <row r="101" spans="1:10" ht="60.75" x14ac:dyDescent="0.25">
      <c r="A101" s="73">
        <v>1</v>
      </c>
      <c r="B101" s="74">
        <v>354551</v>
      </c>
      <c r="C101" s="105" t="s">
        <v>349</v>
      </c>
      <c r="D101" s="73" t="s">
        <v>184</v>
      </c>
      <c r="E101" s="73" t="s">
        <v>200</v>
      </c>
      <c r="F101" s="73">
        <v>1</v>
      </c>
      <c r="G101" s="73">
        <v>1</v>
      </c>
      <c r="H101" s="103">
        <v>29.726700000000001</v>
      </c>
      <c r="I101" s="76">
        <f t="shared" ref="I101:I116" si="5">H101*F101</f>
        <v>29.726700000000001</v>
      </c>
      <c r="J101" s="76">
        <f t="shared" ref="J101:J116" si="6">H101*G101</f>
        <v>29.726700000000001</v>
      </c>
    </row>
    <row r="102" spans="1:10" ht="75" x14ac:dyDescent="0.25">
      <c r="A102" s="73">
        <v>2</v>
      </c>
      <c r="B102" s="74">
        <v>369095</v>
      </c>
      <c r="C102" s="77" t="s">
        <v>284</v>
      </c>
      <c r="D102" s="73" t="s">
        <v>184</v>
      </c>
      <c r="E102" s="73" t="s">
        <v>200</v>
      </c>
      <c r="F102" s="73">
        <v>1</v>
      </c>
      <c r="G102" s="73">
        <v>1</v>
      </c>
      <c r="H102" s="103">
        <v>42.81</v>
      </c>
      <c r="I102" s="76">
        <f t="shared" si="5"/>
        <v>42.81</v>
      </c>
      <c r="J102" s="76">
        <f t="shared" si="6"/>
        <v>42.81</v>
      </c>
    </row>
    <row r="103" spans="1:10" ht="15.75" x14ac:dyDescent="0.25">
      <c r="A103" s="73">
        <v>3</v>
      </c>
      <c r="B103" s="74">
        <v>624353</v>
      </c>
      <c r="C103" s="105" t="s">
        <v>350</v>
      </c>
      <c r="D103" s="73" t="s">
        <v>184</v>
      </c>
      <c r="E103" s="73" t="s">
        <v>200</v>
      </c>
      <c r="F103" s="73">
        <v>1</v>
      </c>
      <c r="G103" s="73">
        <v>1</v>
      </c>
      <c r="H103" s="103">
        <v>79.06</v>
      </c>
      <c r="I103" s="76">
        <f t="shared" si="5"/>
        <v>79.06</v>
      </c>
      <c r="J103" s="76">
        <f t="shared" si="6"/>
        <v>79.06</v>
      </c>
    </row>
    <row r="104" spans="1:10" ht="75.75" x14ac:dyDescent="0.25">
      <c r="A104" s="73">
        <v>4</v>
      </c>
      <c r="B104" s="74">
        <v>410257</v>
      </c>
      <c r="C104" s="105" t="s">
        <v>351</v>
      </c>
      <c r="D104" s="73" t="s">
        <v>184</v>
      </c>
      <c r="E104" s="73" t="s">
        <v>200</v>
      </c>
      <c r="F104" s="73">
        <v>12</v>
      </c>
      <c r="G104" s="73">
        <v>12</v>
      </c>
      <c r="H104" s="103">
        <v>17.03</v>
      </c>
      <c r="I104" s="76">
        <f t="shared" si="5"/>
        <v>204.36</v>
      </c>
      <c r="J104" s="76">
        <f t="shared" si="6"/>
        <v>204.36</v>
      </c>
    </row>
    <row r="105" spans="1:10" ht="75.75" x14ac:dyDescent="0.25">
      <c r="A105" s="73">
        <v>5</v>
      </c>
      <c r="B105" s="74">
        <v>616634</v>
      </c>
      <c r="C105" s="105" t="s">
        <v>352</v>
      </c>
      <c r="D105" s="73" t="s">
        <v>184</v>
      </c>
      <c r="E105" s="73" t="s">
        <v>200</v>
      </c>
      <c r="F105" s="73">
        <v>1</v>
      </c>
      <c r="G105" s="73">
        <v>1</v>
      </c>
      <c r="H105" s="103">
        <v>45</v>
      </c>
      <c r="I105" s="76">
        <f t="shared" si="5"/>
        <v>45</v>
      </c>
      <c r="J105" s="76">
        <f t="shared" si="6"/>
        <v>45</v>
      </c>
    </row>
    <row r="106" spans="1:10" ht="75.75" x14ac:dyDescent="0.25">
      <c r="A106" s="73">
        <v>6</v>
      </c>
      <c r="B106" s="74">
        <v>624209</v>
      </c>
      <c r="C106" s="105" t="s">
        <v>353</v>
      </c>
      <c r="D106" s="73" t="s">
        <v>184</v>
      </c>
      <c r="E106" s="73" t="s">
        <v>200</v>
      </c>
      <c r="F106" s="73">
        <v>1</v>
      </c>
      <c r="G106" s="73">
        <v>1</v>
      </c>
      <c r="H106" s="103">
        <v>52.433300000000003</v>
      </c>
      <c r="I106" s="76">
        <f t="shared" si="5"/>
        <v>52.433300000000003</v>
      </c>
      <c r="J106" s="76">
        <f t="shared" si="6"/>
        <v>52.433300000000003</v>
      </c>
    </row>
    <row r="107" spans="1:10" ht="60.75" x14ac:dyDescent="0.25">
      <c r="A107" s="73">
        <v>7</v>
      </c>
      <c r="B107" s="74">
        <v>393442</v>
      </c>
      <c r="C107" s="105" t="s">
        <v>354</v>
      </c>
      <c r="D107" s="73" t="s">
        <v>184</v>
      </c>
      <c r="E107" s="73" t="s">
        <v>200</v>
      </c>
      <c r="F107" s="73">
        <v>1</v>
      </c>
      <c r="G107" s="73">
        <v>1</v>
      </c>
      <c r="H107" s="103">
        <v>34.416699999999999</v>
      </c>
      <c r="I107" s="76">
        <f t="shared" si="5"/>
        <v>34.416699999999999</v>
      </c>
      <c r="J107" s="76">
        <f t="shared" si="6"/>
        <v>34.416699999999999</v>
      </c>
    </row>
    <row r="108" spans="1:10" ht="30.75" x14ac:dyDescent="0.25">
      <c r="A108" s="73">
        <v>8</v>
      </c>
      <c r="B108" s="74">
        <v>270726</v>
      </c>
      <c r="C108" s="105" t="s">
        <v>355</v>
      </c>
      <c r="D108" s="73" t="s">
        <v>184</v>
      </c>
      <c r="E108" s="73" t="s">
        <v>200</v>
      </c>
      <c r="F108" s="73">
        <v>1</v>
      </c>
      <c r="G108" s="73">
        <v>1</v>
      </c>
      <c r="H108" s="103">
        <v>25.83</v>
      </c>
      <c r="I108" s="76">
        <f t="shared" si="5"/>
        <v>25.83</v>
      </c>
      <c r="J108" s="76">
        <f t="shared" si="6"/>
        <v>25.83</v>
      </c>
    </row>
    <row r="109" spans="1:10" ht="45.75" x14ac:dyDescent="0.25">
      <c r="A109" s="73">
        <v>9</v>
      </c>
      <c r="B109" s="74">
        <v>419864</v>
      </c>
      <c r="C109" s="105" t="s">
        <v>356</v>
      </c>
      <c r="D109" s="73" t="s">
        <v>184</v>
      </c>
      <c r="E109" s="73" t="s">
        <v>200</v>
      </c>
      <c r="F109" s="73">
        <v>72</v>
      </c>
      <c r="G109" s="73">
        <v>72</v>
      </c>
      <c r="H109" s="103">
        <v>5.0330000000000004</v>
      </c>
      <c r="I109" s="76">
        <f t="shared" si="5"/>
        <v>362.37600000000003</v>
      </c>
      <c r="J109" s="76">
        <f t="shared" si="6"/>
        <v>362.37600000000003</v>
      </c>
    </row>
    <row r="110" spans="1:10" ht="45.75" x14ac:dyDescent="0.25">
      <c r="A110" s="73">
        <v>10</v>
      </c>
      <c r="B110" s="74">
        <v>614889</v>
      </c>
      <c r="C110" s="105" t="s">
        <v>357</v>
      </c>
      <c r="D110" s="73" t="s">
        <v>187</v>
      </c>
      <c r="E110" s="73" t="s">
        <v>200</v>
      </c>
      <c r="F110" s="73">
        <v>1</v>
      </c>
      <c r="G110" s="73">
        <v>1</v>
      </c>
      <c r="H110" s="103">
        <v>562.05669999999998</v>
      </c>
      <c r="I110" s="76">
        <f t="shared" si="5"/>
        <v>562.05669999999998</v>
      </c>
      <c r="J110" s="76">
        <f t="shared" si="6"/>
        <v>562.05669999999998</v>
      </c>
    </row>
    <row r="111" spans="1:10" ht="45.75" x14ac:dyDescent="0.25">
      <c r="A111" s="73">
        <v>11</v>
      </c>
      <c r="B111" s="74">
        <v>486640</v>
      </c>
      <c r="C111" s="105" t="s">
        <v>358</v>
      </c>
      <c r="D111" s="73" t="s">
        <v>359</v>
      </c>
      <c r="E111" s="73" t="s">
        <v>200</v>
      </c>
      <c r="F111" s="73">
        <v>1</v>
      </c>
      <c r="G111" s="73">
        <v>1</v>
      </c>
      <c r="H111" s="103">
        <v>256.43</v>
      </c>
      <c r="I111" s="76">
        <f t="shared" si="5"/>
        <v>256.43</v>
      </c>
      <c r="J111" s="76">
        <f t="shared" si="6"/>
        <v>256.43</v>
      </c>
    </row>
    <row r="112" spans="1:10" ht="60" x14ac:dyDescent="0.25">
      <c r="A112" s="73">
        <v>12</v>
      </c>
      <c r="B112" s="74">
        <v>607834</v>
      </c>
      <c r="C112" s="77" t="s">
        <v>280</v>
      </c>
      <c r="D112" s="73" t="s">
        <v>184</v>
      </c>
      <c r="E112" s="73" t="s">
        <v>200</v>
      </c>
      <c r="F112" s="73">
        <v>1</v>
      </c>
      <c r="G112" s="73">
        <v>1</v>
      </c>
      <c r="H112" s="103">
        <v>46.8</v>
      </c>
      <c r="I112" s="76">
        <f t="shared" si="5"/>
        <v>46.8</v>
      </c>
      <c r="J112" s="76">
        <f t="shared" si="6"/>
        <v>46.8</v>
      </c>
    </row>
    <row r="113" spans="1:10" ht="75.75" x14ac:dyDescent="0.25">
      <c r="A113" s="73">
        <v>13</v>
      </c>
      <c r="B113" s="74">
        <v>389055</v>
      </c>
      <c r="C113" s="105" t="s">
        <v>360</v>
      </c>
      <c r="D113" s="73" t="s">
        <v>184</v>
      </c>
      <c r="E113" s="73" t="s">
        <v>200</v>
      </c>
      <c r="F113" s="73">
        <v>1</v>
      </c>
      <c r="G113" s="73">
        <v>1</v>
      </c>
      <c r="H113" s="103">
        <v>16.329999999999998</v>
      </c>
      <c r="I113" s="76">
        <f t="shared" si="5"/>
        <v>16.329999999999998</v>
      </c>
      <c r="J113" s="76">
        <f t="shared" si="6"/>
        <v>16.329999999999998</v>
      </c>
    </row>
    <row r="114" spans="1:10" ht="60.75" x14ac:dyDescent="0.25">
      <c r="A114" s="73">
        <v>14</v>
      </c>
      <c r="B114" s="74">
        <v>471779</v>
      </c>
      <c r="C114" s="105" t="s">
        <v>361</v>
      </c>
      <c r="D114" s="73" t="s">
        <v>184</v>
      </c>
      <c r="E114" s="73" t="s">
        <v>200</v>
      </c>
      <c r="F114" s="73">
        <v>1</v>
      </c>
      <c r="G114" s="73">
        <v>1</v>
      </c>
      <c r="H114" s="103">
        <v>7.31</v>
      </c>
      <c r="I114" s="76">
        <f t="shared" si="5"/>
        <v>7.31</v>
      </c>
      <c r="J114" s="76">
        <f t="shared" si="6"/>
        <v>7.31</v>
      </c>
    </row>
    <row r="115" spans="1:10" ht="90.75" x14ac:dyDescent="0.25">
      <c r="A115" s="73">
        <v>14</v>
      </c>
      <c r="B115" s="74">
        <v>604460</v>
      </c>
      <c r="C115" s="105" t="s">
        <v>362</v>
      </c>
      <c r="D115" s="73" t="s">
        <v>184</v>
      </c>
      <c r="E115" s="73" t="s">
        <v>200</v>
      </c>
      <c r="F115" s="73">
        <v>1</v>
      </c>
      <c r="G115" s="73">
        <v>1</v>
      </c>
      <c r="H115" s="103">
        <v>243.33</v>
      </c>
      <c r="I115" s="76">
        <f t="shared" si="5"/>
        <v>243.33</v>
      </c>
      <c r="J115" s="76">
        <f t="shared" si="6"/>
        <v>243.33</v>
      </c>
    </row>
    <row r="116" spans="1:10" ht="105" x14ac:dyDescent="0.25">
      <c r="A116" s="73">
        <v>16</v>
      </c>
      <c r="B116" s="74">
        <v>601980</v>
      </c>
      <c r="C116" s="77" t="s">
        <v>300</v>
      </c>
      <c r="D116" s="73" t="s">
        <v>184</v>
      </c>
      <c r="E116" s="73" t="s">
        <v>200</v>
      </c>
      <c r="F116" s="73">
        <v>1</v>
      </c>
      <c r="G116" s="73">
        <f>F116</f>
        <v>1</v>
      </c>
      <c r="H116" s="103">
        <v>46.633299999999998</v>
      </c>
      <c r="I116" s="76">
        <f t="shared" si="5"/>
        <v>46.633299999999998</v>
      </c>
      <c r="J116" s="76">
        <f t="shared" si="6"/>
        <v>46.633299999999998</v>
      </c>
    </row>
    <row r="117" spans="1:10" ht="15.75" x14ac:dyDescent="0.25">
      <c r="A117" s="189" t="s">
        <v>191</v>
      </c>
      <c r="B117" s="190"/>
      <c r="C117" s="190"/>
      <c r="D117" s="190"/>
      <c r="E117" s="190"/>
      <c r="F117" s="190"/>
      <c r="G117" s="190"/>
      <c r="H117" s="190"/>
      <c r="I117" s="191"/>
      <c r="J117" s="78">
        <f>SUM(J101:J116)</f>
        <v>2054.9026999999996</v>
      </c>
    </row>
    <row r="118" spans="1:10" ht="15.75" x14ac:dyDescent="0.25">
      <c r="A118" s="189" t="s">
        <v>203</v>
      </c>
      <c r="B118" s="190"/>
      <c r="C118" s="190"/>
      <c r="D118" s="190"/>
      <c r="E118" s="190"/>
      <c r="F118" s="190"/>
      <c r="G118" s="190"/>
      <c r="H118" s="190"/>
      <c r="I118" s="191"/>
      <c r="J118" s="78">
        <f>J117/12</f>
        <v>171.24189166666665</v>
      </c>
    </row>
    <row r="119" spans="1:10" ht="15.75" x14ac:dyDescent="0.25">
      <c r="A119" s="79"/>
      <c r="B119" s="79"/>
      <c r="C119" s="83"/>
      <c r="D119" s="79"/>
      <c r="E119" s="79"/>
      <c r="F119" s="79"/>
      <c r="G119" s="79"/>
      <c r="H119" s="106"/>
      <c r="I119" s="83"/>
      <c r="J119" s="83"/>
    </row>
    <row r="120" spans="1:10" ht="15.75" x14ac:dyDescent="0.25">
      <c r="A120" s="79"/>
      <c r="B120" s="79"/>
      <c r="C120" s="83"/>
      <c r="D120" s="79"/>
      <c r="E120" s="79"/>
      <c r="F120" s="79"/>
      <c r="G120" s="79"/>
      <c r="H120" s="106"/>
      <c r="I120" s="83"/>
      <c r="J120" s="83"/>
    </row>
    <row r="121" spans="1:10" ht="15.75" x14ac:dyDescent="0.25">
      <c r="A121" s="193" t="s">
        <v>421</v>
      </c>
      <c r="B121" s="190"/>
      <c r="C121" s="190"/>
      <c r="D121" s="190"/>
      <c r="E121" s="190"/>
      <c r="F121" s="190"/>
      <c r="G121" s="190"/>
      <c r="H121" s="190"/>
      <c r="I121" s="190"/>
      <c r="J121" s="191"/>
    </row>
    <row r="122" spans="1:10" ht="31.5" x14ac:dyDescent="0.25">
      <c r="A122" s="84" t="s">
        <v>174</v>
      </c>
      <c r="B122" s="84" t="s">
        <v>263</v>
      </c>
      <c r="C122" s="84" t="s">
        <v>175</v>
      </c>
      <c r="D122" s="84" t="s">
        <v>176</v>
      </c>
      <c r="E122" s="84" t="s">
        <v>177</v>
      </c>
      <c r="F122" s="85" t="s">
        <v>178</v>
      </c>
      <c r="G122" s="85" t="s">
        <v>179</v>
      </c>
      <c r="H122" s="102" t="s">
        <v>180</v>
      </c>
      <c r="I122" s="72" t="s">
        <v>181</v>
      </c>
      <c r="J122" s="72" t="s">
        <v>182</v>
      </c>
    </row>
    <row r="123" spans="1:10" ht="45.75" x14ac:dyDescent="0.25">
      <c r="A123" s="73">
        <v>1</v>
      </c>
      <c r="B123" s="74">
        <v>606035</v>
      </c>
      <c r="C123" s="105" t="s">
        <v>363</v>
      </c>
      <c r="D123" s="73" t="s">
        <v>184</v>
      </c>
      <c r="E123" s="73" t="s">
        <v>200</v>
      </c>
      <c r="F123" s="73">
        <v>1</v>
      </c>
      <c r="G123" s="73">
        <v>1</v>
      </c>
      <c r="H123" s="103">
        <v>30.4</v>
      </c>
      <c r="I123" s="76">
        <f t="shared" ref="I123:I129" si="7">H123*F123</f>
        <v>30.4</v>
      </c>
      <c r="J123" s="76">
        <f t="shared" ref="J123:J129" si="8">H123*G123</f>
        <v>30.4</v>
      </c>
    </row>
    <row r="124" spans="1:10" ht="60" x14ac:dyDescent="0.25">
      <c r="A124" s="73">
        <v>2</v>
      </c>
      <c r="B124" s="74">
        <v>445372</v>
      </c>
      <c r="C124" s="77" t="s">
        <v>294</v>
      </c>
      <c r="D124" s="73" t="s">
        <v>184</v>
      </c>
      <c r="E124" s="73" t="s">
        <v>200</v>
      </c>
      <c r="F124" s="73">
        <v>1</v>
      </c>
      <c r="G124" s="73">
        <f>F124</f>
        <v>1</v>
      </c>
      <c r="H124" s="103">
        <v>35.783299999999997</v>
      </c>
      <c r="I124" s="76">
        <f t="shared" si="7"/>
        <v>35.783299999999997</v>
      </c>
      <c r="J124" s="76">
        <f t="shared" si="8"/>
        <v>35.783299999999997</v>
      </c>
    </row>
    <row r="125" spans="1:10" ht="60" x14ac:dyDescent="0.25">
      <c r="A125" s="73">
        <v>3</v>
      </c>
      <c r="B125" s="74">
        <v>607834</v>
      </c>
      <c r="C125" s="77" t="s">
        <v>280</v>
      </c>
      <c r="D125" s="73" t="s">
        <v>184</v>
      </c>
      <c r="E125" s="73" t="s">
        <v>200</v>
      </c>
      <c r="F125" s="73">
        <v>1</v>
      </c>
      <c r="G125" s="73">
        <v>1</v>
      </c>
      <c r="H125" s="103">
        <v>46.8</v>
      </c>
      <c r="I125" s="76">
        <f t="shared" si="7"/>
        <v>46.8</v>
      </c>
      <c r="J125" s="76">
        <f t="shared" si="8"/>
        <v>46.8</v>
      </c>
    </row>
    <row r="126" spans="1:10" ht="75.75" x14ac:dyDescent="0.25">
      <c r="A126" s="73">
        <v>4</v>
      </c>
      <c r="B126" s="74">
        <v>472187</v>
      </c>
      <c r="C126" s="105" t="s">
        <v>364</v>
      </c>
      <c r="D126" s="73" t="s">
        <v>184</v>
      </c>
      <c r="E126" s="73" t="s">
        <v>200</v>
      </c>
      <c r="F126" s="73">
        <v>3</v>
      </c>
      <c r="G126" s="73">
        <v>3</v>
      </c>
      <c r="H126" s="103">
        <v>16.32</v>
      </c>
      <c r="I126" s="76">
        <f t="shared" si="7"/>
        <v>48.96</v>
      </c>
      <c r="J126" s="76">
        <f t="shared" si="8"/>
        <v>48.96</v>
      </c>
    </row>
    <row r="127" spans="1:10" ht="45.75" x14ac:dyDescent="0.25">
      <c r="A127" s="73">
        <v>5</v>
      </c>
      <c r="B127" s="74">
        <v>614519</v>
      </c>
      <c r="C127" s="105" t="s">
        <v>365</v>
      </c>
      <c r="D127" s="73" t="s">
        <v>184</v>
      </c>
      <c r="E127" s="73" t="s">
        <v>200</v>
      </c>
      <c r="F127" s="73">
        <v>20</v>
      </c>
      <c r="G127" s="73">
        <v>20</v>
      </c>
      <c r="H127" s="103">
        <v>13.71</v>
      </c>
      <c r="I127" s="76">
        <f t="shared" si="7"/>
        <v>274.20000000000005</v>
      </c>
      <c r="J127" s="76">
        <f t="shared" si="8"/>
        <v>274.20000000000005</v>
      </c>
    </row>
    <row r="128" spans="1:10" ht="45.75" x14ac:dyDescent="0.25">
      <c r="A128" s="73">
        <v>6</v>
      </c>
      <c r="B128" s="74">
        <v>609420</v>
      </c>
      <c r="C128" s="105" t="s">
        <v>366</v>
      </c>
      <c r="D128" s="73" t="s">
        <v>184</v>
      </c>
      <c r="E128" s="73" t="s">
        <v>200</v>
      </c>
      <c r="F128" s="73">
        <v>1</v>
      </c>
      <c r="G128" s="73">
        <v>1</v>
      </c>
      <c r="H128" s="103">
        <v>33.6</v>
      </c>
      <c r="I128" s="76">
        <f t="shared" si="7"/>
        <v>33.6</v>
      </c>
      <c r="J128" s="76">
        <f t="shared" si="8"/>
        <v>33.6</v>
      </c>
    </row>
    <row r="129" spans="1:10" ht="60.75" x14ac:dyDescent="0.25">
      <c r="A129" s="73">
        <v>7</v>
      </c>
      <c r="B129" s="74">
        <v>393248</v>
      </c>
      <c r="C129" s="105" t="s">
        <v>367</v>
      </c>
      <c r="D129" s="73" t="s">
        <v>184</v>
      </c>
      <c r="E129" s="73" t="s">
        <v>200</v>
      </c>
      <c r="F129" s="73">
        <v>3</v>
      </c>
      <c r="G129" s="73">
        <v>3</v>
      </c>
      <c r="H129" s="103">
        <v>26.78</v>
      </c>
      <c r="I129" s="76">
        <f t="shared" si="7"/>
        <v>80.34</v>
      </c>
      <c r="J129" s="76">
        <f t="shared" si="8"/>
        <v>80.34</v>
      </c>
    </row>
    <row r="130" spans="1:10" ht="15.75" x14ac:dyDescent="0.25">
      <c r="A130" s="189" t="s">
        <v>191</v>
      </c>
      <c r="B130" s="190"/>
      <c r="C130" s="190"/>
      <c r="D130" s="190"/>
      <c r="E130" s="190"/>
      <c r="F130" s="190"/>
      <c r="G130" s="190"/>
      <c r="H130" s="190"/>
      <c r="I130" s="191"/>
      <c r="J130" s="78">
        <f>SUM(J123:J129)</f>
        <v>550.08330000000012</v>
      </c>
    </row>
    <row r="131" spans="1:10" ht="15.75" x14ac:dyDescent="0.25">
      <c r="A131" s="189" t="s">
        <v>203</v>
      </c>
      <c r="B131" s="190"/>
      <c r="C131" s="190"/>
      <c r="D131" s="190"/>
      <c r="E131" s="190"/>
      <c r="F131" s="190"/>
      <c r="G131" s="190"/>
      <c r="H131" s="190"/>
      <c r="I131" s="191"/>
      <c r="J131" s="78">
        <f>J130/12</f>
        <v>45.840275000000013</v>
      </c>
    </row>
    <row r="132" spans="1:10" ht="15.75" x14ac:dyDescent="0.25">
      <c r="A132" s="79"/>
      <c r="B132" s="79"/>
      <c r="C132" s="83"/>
      <c r="D132" s="79"/>
      <c r="E132" s="79"/>
      <c r="F132" s="79"/>
      <c r="G132" s="79"/>
      <c r="H132" s="106"/>
      <c r="I132" s="83"/>
      <c r="J132" s="83"/>
    </row>
    <row r="133" spans="1:10" ht="15.75" x14ac:dyDescent="0.25">
      <c r="A133" s="79"/>
      <c r="B133" s="79"/>
      <c r="C133" s="83"/>
      <c r="D133" s="79"/>
      <c r="E133" s="79"/>
      <c r="F133" s="79"/>
      <c r="G133" s="79"/>
      <c r="H133" s="106"/>
      <c r="I133" s="83"/>
      <c r="J133" s="83"/>
    </row>
    <row r="134" spans="1:10" ht="15.75" x14ac:dyDescent="0.25">
      <c r="A134" s="79"/>
      <c r="B134" s="79"/>
      <c r="C134" s="83"/>
      <c r="D134" s="79"/>
      <c r="E134" s="79"/>
      <c r="F134" s="79"/>
      <c r="G134" s="79"/>
      <c r="H134" s="106"/>
      <c r="I134" s="83"/>
      <c r="J134" s="83"/>
    </row>
    <row r="135" spans="1:10" ht="15.75" x14ac:dyDescent="0.25">
      <c r="A135" s="192" t="s">
        <v>272</v>
      </c>
      <c r="B135" s="190"/>
      <c r="C135" s="190"/>
      <c r="D135" s="190"/>
      <c r="E135" s="190"/>
      <c r="F135" s="190"/>
      <c r="G135" s="190"/>
      <c r="H135" s="190"/>
      <c r="I135" s="190"/>
      <c r="J135" s="191"/>
    </row>
    <row r="136" spans="1:10" ht="15.75" x14ac:dyDescent="0.25">
      <c r="A136" s="79"/>
      <c r="B136" s="79"/>
      <c r="C136" s="83"/>
      <c r="D136" s="79"/>
      <c r="E136" s="79"/>
      <c r="F136" s="79"/>
      <c r="G136" s="79"/>
      <c r="H136" s="106"/>
      <c r="I136" s="83"/>
      <c r="J136" s="83"/>
    </row>
    <row r="137" spans="1:10" ht="15.75" x14ac:dyDescent="0.25">
      <c r="A137" s="195" t="s">
        <v>273</v>
      </c>
      <c r="B137" s="190"/>
      <c r="C137" s="190"/>
      <c r="D137" s="190"/>
      <c r="E137" s="190"/>
      <c r="F137" s="190"/>
      <c r="G137" s="190"/>
      <c r="H137" s="190"/>
      <c r="I137" s="190"/>
      <c r="J137" s="191"/>
    </row>
    <row r="138" spans="1:10" ht="31.5" x14ac:dyDescent="0.25">
      <c r="A138" s="107" t="s">
        <v>174</v>
      </c>
      <c r="B138" s="107" t="s">
        <v>263</v>
      </c>
      <c r="C138" s="107" t="s">
        <v>175</v>
      </c>
      <c r="D138" s="107" t="s">
        <v>176</v>
      </c>
      <c r="E138" s="107" t="s">
        <v>177</v>
      </c>
      <c r="F138" s="108" t="s">
        <v>178</v>
      </c>
      <c r="G138" s="108" t="s">
        <v>179</v>
      </c>
      <c r="H138" s="109" t="s">
        <v>180</v>
      </c>
      <c r="I138" s="108" t="s">
        <v>181</v>
      </c>
      <c r="J138" s="108" t="s">
        <v>182</v>
      </c>
    </row>
    <row r="139" spans="1:10" ht="105.75" x14ac:dyDescent="0.25">
      <c r="A139" s="110">
        <v>1</v>
      </c>
      <c r="B139" s="111">
        <v>624677</v>
      </c>
      <c r="C139" s="112" t="s">
        <v>232</v>
      </c>
      <c r="D139" s="110" t="s">
        <v>368</v>
      </c>
      <c r="E139" s="110" t="s">
        <v>216</v>
      </c>
      <c r="F139" s="110">
        <v>2</v>
      </c>
      <c r="G139" s="110">
        <v>24</v>
      </c>
      <c r="H139" s="113">
        <v>11.63</v>
      </c>
      <c r="I139" s="76">
        <f t="shared" ref="I139:I158" si="9">H139*F139</f>
        <v>23.26</v>
      </c>
      <c r="J139" s="76">
        <f t="shared" ref="J139:J158" si="10">H139*G139</f>
        <v>279.12</v>
      </c>
    </row>
    <row r="140" spans="1:10" ht="60.75" x14ac:dyDescent="0.25">
      <c r="A140" s="110">
        <v>2</v>
      </c>
      <c r="B140" s="111">
        <v>339839</v>
      </c>
      <c r="C140" s="112" t="s">
        <v>233</v>
      </c>
      <c r="D140" s="110" t="s">
        <v>184</v>
      </c>
      <c r="E140" s="110" t="s">
        <v>201</v>
      </c>
      <c r="F140" s="110">
        <v>2</v>
      </c>
      <c r="G140" s="110">
        <v>8</v>
      </c>
      <c r="H140" s="113">
        <v>62.04</v>
      </c>
      <c r="I140" s="76">
        <f t="shared" si="9"/>
        <v>124.08</v>
      </c>
      <c r="J140" s="76">
        <f t="shared" si="10"/>
        <v>496.32</v>
      </c>
    </row>
    <row r="141" spans="1:10" ht="45.75" x14ac:dyDescent="0.25">
      <c r="A141" s="110">
        <v>3</v>
      </c>
      <c r="B141" s="111">
        <v>321573</v>
      </c>
      <c r="C141" s="112" t="s">
        <v>369</v>
      </c>
      <c r="D141" s="110" t="s">
        <v>184</v>
      </c>
      <c r="E141" s="110" t="s">
        <v>200</v>
      </c>
      <c r="F141" s="110">
        <v>3</v>
      </c>
      <c r="G141" s="110">
        <v>3</v>
      </c>
      <c r="H141" s="113">
        <v>25.63</v>
      </c>
      <c r="I141" s="76">
        <f t="shared" si="9"/>
        <v>76.89</v>
      </c>
      <c r="J141" s="76">
        <f t="shared" si="10"/>
        <v>76.89</v>
      </c>
    </row>
    <row r="142" spans="1:10" ht="75.75" x14ac:dyDescent="0.25">
      <c r="A142" s="110">
        <v>4</v>
      </c>
      <c r="B142" s="111">
        <v>396196</v>
      </c>
      <c r="C142" s="112" t="s">
        <v>370</v>
      </c>
      <c r="D142" s="110" t="s">
        <v>368</v>
      </c>
      <c r="E142" s="110" t="s">
        <v>216</v>
      </c>
      <c r="F142" s="110">
        <v>3</v>
      </c>
      <c r="G142" s="110">
        <v>36</v>
      </c>
      <c r="H142" s="113">
        <v>43.156700000000001</v>
      </c>
      <c r="I142" s="76">
        <f t="shared" si="9"/>
        <v>129.4701</v>
      </c>
      <c r="J142" s="76">
        <f t="shared" si="10"/>
        <v>1553.6412</v>
      </c>
    </row>
    <row r="143" spans="1:10" ht="105.75" x14ac:dyDescent="0.25">
      <c r="A143" s="110">
        <v>5</v>
      </c>
      <c r="B143" s="111">
        <v>624149</v>
      </c>
      <c r="C143" s="112" t="s">
        <v>371</v>
      </c>
      <c r="D143" s="110" t="s">
        <v>368</v>
      </c>
      <c r="E143" s="110" t="s">
        <v>216</v>
      </c>
      <c r="F143" s="110">
        <v>3</v>
      </c>
      <c r="G143" s="110">
        <v>36</v>
      </c>
      <c r="H143" s="113">
        <v>8.33</v>
      </c>
      <c r="I143" s="76">
        <f t="shared" si="9"/>
        <v>24.990000000000002</v>
      </c>
      <c r="J143" s="76">
        <f t="shared" si="10"/>
        <v>299.88</v>
      </c>
    </row>
    <row r="144" spans="1:10" ht="45.75" x14ac:dyDescent="0.25">
      <c r="A144" s="110">
        <v>6</v>
      </c>
      <c r="B144" s="111">
        <v>481020</v>
      </c>
      <c r="C144" s="112" t="s">
        <v>234</v>
      </c>
      <c r="D144" s="110" t="s">
        <v>184</v>
      </c>
      <c r="E144" s="110" t="s">
        <v>216</v>
      </c>
      <c r="F144" s="110">
        <v>20</v>
      </c>
      <c r="G144" s="110">
        <v>240</v>
      </c>
      <c r="H144" s="113">
        <v>1.33</v>
      </c>
      <c r="I144" s="76">
        <f t="shared" si="9"/>
        <v>26.6</v>
      </c>
      <c r="J144" s="76">
        <f t="shared" si="10"/>
        <v>319.20000000000005</v>
      </c>
    </row>
    <row r="145" spans="1:10" ht="30.75" x14ac:dyDescent="0.25">
      <c r="A145" s="110">
        <v>7</v>
      </c>
      <c r="B145" s="111">
        <v>382312</v>
      </c>
      <c r="C145" s="112" t="s">
        <v>372</v>
      </c>
      <c r="D145" s="110" t="s">
        <v>228</v>
      </c>
      <c r="E145" s="110" t="s">
        <v>216</v>
      </c>
      <c r="F145" s="110">
        <v>4</v>
      </c>
      <c r="G145" s="110">
        <v>48</v>
      </c>
      <c r="H145" s="113">
        <v>2.14</v>
      </c>
      <c r="I145" s="76">
        <f t="shared" si="9"/>
        <v>8.56</v>
      </c>
      <c r="J145" s="76">
        <f t="shared" si="10"/>
        <v>102.72</v>
      </c>
    </row>
    <row r="146" spans="1:10" ht="60.75" x14ac:dyDescent="0.25">
      <c r="A146" s="110">
        <v>8</v>
      </c>
      <c r="B146" s="111">
        <v>380189</v>
      </c>
      <c r="C146" s="112" t="s">
        <v>373</v>
      </c>
      <c r="D146" s="110" t="s">
        <v>184</v>
      </c>
      <c r="E146" s="110" t="s">
        <v>216</v>
      </c>
      <c r="F146" s="110">
        <v>3</v>
      </c>
      <c r="G146" s="110">
        <v>36</v>
      </c>
      <c r="H146" s="113">
        <v>2.17</v>
      </c>
      <c r="I146" s="76">
        <f t="shared" si="9"/>
        <v>6.51</v>
      </c>
      <c r="J146" s="76">
        <f t="shared" si="10"/>
        <v>78.12</v>
      </c>
    </row>
    <row r="147" spans="1:10" ht="60.75" x14ac:dyDescent="0.25">
      <c r="A147" s="110">
        <v>9</v>
      </c>
      <c r="B147" s="111">
        <v>431101</v>
      </c>
      <c r="C147" s="112" t="s">
        <v>374</v>
      </c>
      <c r="D147" s="110" t="s">
        <v>375</v>
      </c>
      <c r="E147" s="110" t="s">
        <v>201</v>
      </c>
      <c r="F147" s="110">
        <v>2</v>
      </c>
      <c r="G147" s="110">
        <v>8</v>
      </c>
      <c r="H147" s="113">
        <v>84.76</v>
      </c>
      <c r="I147" s="76">
        <f t="shared" si="9"/>
        <v>169.52</v>
      </c>
      <c r="J147" s="76">
        <f t="shared" si="10"/>
        <v>678.08</v>
      </c>
    </row>
    <row r="148" spans="1:10" ht="60.75" x14ac:dyDescent="0.25">
      <c r="A148" s="110">
        <v>10</v>
      </c>
      <c r="B148" s="111">
        <v>281848</v>
      </c>
      <c r="C148" s="112" t="s">
        <v>235</v>
      </c>
      <c r="D148" s="110" t="s">
        <v>228</v>
      </c>
      <c r="E148" s="110" t="s">
        <v>201</v>
      </c>
      <c r="F148" s="110">
        <v>250</v>
      </c>
      <c r="G148" s="110">
        <v>1000</v>
      </c>
      <c r="H148" s="113">
        <v>4.51</v>
      </c>
      <c r="I148" s="76">
        <f t="shared" si="9"/>
        <v>1127.5</v>
      </c>
      <c r="J148" s="76">
        <f t="shared" si="10"/>
        <v>4510</v>
      </c>
    </row>
    <row r="149" spans="1:10" ht="45.75" x14ac:dyDescent="0.25">
      <c r="A149" s="110">
        <v>11</v>
      </c>
      <c r="B149" s="111">
        <v>366698</v>
      </c>
      <c r="C149" s="112" t="s">
        <v>376</v>
      </c>
      <c r="D149" s="110" t="s">
        <v>184</v>
      </c>
      <c r="E149" s="110" t="s">
        <v>216</v>
      </c>
      <c r="F149" s="110">
        <v>1</v>
      </c>
      <c r="G149" s="110">
        <v>12</v>
      </c>
      <c r="H149" s="113">
        <v>4.4800000000000004</v>
      </c>
      <c r="I149" s="76">
        <f t="shared" si="9"/>
        <v>4.4800000000000004</v>
      </c>
      <c r="J149" s="76">
        <f t="shared" si="10"/>
        <v>53.760000000000005</v>
      </c>
    </row>
    <row r="150" spans="1:10" ht="75.75" x14ac:dyDescent="0.25">
      <c r="A150" s="110">
        <v>12</v>
      </c>
      <c r="B150" s="111">
        <v>619834</v>
      </c>
      <c r="C150" s="112" t="s">
        <v>377</v>
      </c>
      <c r="D150" s="110" t="s">
        <v>378</v>
      </c>
      <c r="E150" s="110" t="s">
        <v>216</v>
      </c>
      <c r="F150" s="110">
        <v>2</v>
      </c>
      <c r="G150" s="110">
        <v>24</v>
      </c>
      <c r="H150" s="113">
        <v>12.58</v>
      </c>
      <c r="I150" s="76">
        <f t="shared" si="9"/>
        <v>25.16</v>
      </c>
      <c r="J150" s="76">
        <f t="shared" si="10"/>
        <v>301.92</v>
      </c>
    </row>
    <row r="151" spans="1:10" ht="75.75" x14ac:dyDescent="0.25">
      <c r="A151" s="110">
        <v>13</v>
      </c>
      <c r="B151" s="111">
        <v>461350</v>
      </c>
      <c r="C151" s="112" t="s">
        <v>379</v>
      </c>
      <c r="D151" s="110" t="s">
        <v>378</v>
      </c>
      <c r="E151" s="110" t="s">
        <v>216</v>
      </c>
      <c r="F151" s="110">
        <v>2</v>
      </c>
      <c r="G151" s="110">
        <v>24</v>
      </c>
      <c r="H151" s="113">
        <v>11.71</v>
      </c>
      <c r="I151" s="76">
        <f t="shared" si="9"/>
        <v>23.42</v>
      </c>
      <c r="J151" s="76">
        <f t="shared" si="10"/>
        <v>281.04000000000002</v>
      </c>
    </row>
    <row r="152" spans="1:10" ht="45.75" x14ac:dyDescent="0.25">
      <c r="A152" s="110">
        <v>14</v>
      </c>
      <c r="B152" s="111">
        <v>221390</v>
      </c>
      <c r="C152" s="112" t="s">
        <v>380</v>
      </c>
      <c r="D152" s="110" t="s">
        <v>381</v>
      </c>
      <c r="E152" s="110" t="s">
        <v>201</v>
      </c>
      <c r="F152" s="110">
        <v>1</v>
      </c>
      <c r="G152" s="110">
        <v>4</v>
      </c>
      <c r="H152" s="113">
        <v>4.7699999999999996</v>
      </c>
      <c r="I152" s="76">
        <f t="shared" si="9"/>
        <v>4.7699999999999996</v>
      </c>
      <c r="J152" s="76">
        <f t="shared" si="10"/>
        <v>19.079999999999998</v>
      </c>
    </row>
    <row r="153" spans="1:10" ht="75.75" x14ac:dyDescent="0.25">
      <c r="A153" s="110">
        <v>15</v>
      </c>
      <c r="B153" s="111">
        <v>440603</v>
      </c>
      <c r="C153" s="112" t="s">
        <v>236</v>
      </c>
      <c r="D153" s="110" t="s">
        <v>228</v>
      </c>
      <c r="E153" s="110" t="s">
        <v>201</v>
      </c>
      <c r="F153" s="110">
        <v>4</v>
      </c>
      <c r="G153" s="110">
        <v>16</v>
      </c>
      <c r="H153" s="113">
        <v>5.25</v>
      </c>
      <c r="I153" s="76">
        <f t="shared" si="9"/>
        <v>21</v>
      </c>
      <c r="J153" s="76">
        <f t="shared" si="10"/>
        <v>84</v>
      </c>
    </row>
    <row r="154" spans="1:10" ht="75.75" x14ac:dyDescent="0.25">
      <c r="A154" s="110">
        <v>16</v>
      </c>
      <c r="B154" s="111">
        <v>446184</v>
      </c>
      <c r="C154" s="112" t="s">
        <v>382</v>
      </c>
      <c r="D154" s="110" t="s">
        <v>184</v>
      </c>
      <c r="E154" s="110" t="s">
        <v>200</v>
      </c>
      <c r="F154" s="110">
        <v>3</v>
      </c>
      <c r="G154" s="110">
        <v>3</v>
      </c>
      <c r="H154" s="113">
        <v>8.4700000000000006</v>
      </c>
      <c r="I154" s="76">
        <f t="shared" si="9"/>
        <v>25.410000000000004</v>
      </c>
      <c r="J154" s="76">
        <f t="shared" si="10"/>
        <v>25.410000000000004</v>
      </c>
    </row>
    <row r="155" spans="1:10" ht="60.75" x14ac:dyDescent="0.25">
      <c r="A155" s="110">
        <v>17</v>
      </c>
      <c r="B155" s="111">
        <v>298406</v>
      </c>
      <c r="C155" s="112" t="s">
        <v>383</v>
      </c>
      <c r="D155" s="110" t="s">
        <v>228</v>
      </c>
      <c r="E155" s="110" t="s">
        <v>216</v>
      </c>
      <c r="F155" s="110">
        <v>3</v>
      </c>
      <c r="G155" s="110">
        <v>36</v>
      </c>
      <c r="H155" s="113">
        <v>7.58</v>
      </c>
      <c r="I155" s="76">
        <f t="shared" si="9"/>
        <v>22.740000000000002</v>
      </c>
      <c r="J155" s="76">
        <f t="shared" si="10"/>
        <v>272.88</v>
      </c>
    </row>
    <row r="156" spans="1:10" ht="45.75" x14ac:dyDescent="0.25">
      <c r="A156" s="110">
        <v>18</v>
      </c>
      <c r="B156" s="111">
        <v>436764</v>
      </c>
      <c r="C156" s="112" t="s">
        <v>384</v>
      </c>
      <c r="D156" s="110" t="s">
        <v>378</v>
      </c>
      <c r="E156" s="110" t="s">
        <v>216</v>
      </c>
      <c r="F156" s="110">
        <v>5</v>
      </c>
      <c r="G156" s="110">
        <v>60</v>
      </c>
      <c r="H156" s="113">
        <v>4.4000000000000004</v>
      </c>
      <c r="I156" s="76">
        <f t="shared" si="9"/>
        <v>22</v>
      </c>
      <c r="J156" s="76">
        <f t="shared" si="10"/>
        <v>264</v>
      </c>
    </row>
    <row r="157" spans="1:10" ht="60.75" x14ac:dyDescent="0.25">
      <c r="A157" s="110">
        <v>19</v>
      </c>
      <c r="B157" s="111">
        <v>428622</v>
      </c>
      <c r="C157" s="112" t="s">
        <v>237</v>
      </c>
      <c r="D157" s="110" t="s">
        <v>228</v>
      </c>
      <c r="E157" s="110" t="s">
        <v>216</v>
      </c>
      <c r="F157" s="110">
        <v>1</v>
      </c>
      <c r="G157" s="110">
        <v>12</v>
      </c>
      <c r="H157" s="113">
        <v>8.82</v>
      </c>
      <c r="I157" s="76">
        <f t="shared" si="9"/>
        <v>8.82</v>
      </c>
      <c r="J157" s="76">
        <f t="shared" si="10"/>
        <v>105.84</v>
      </c>
    </row>
    <row r="158" spans="1:10" ht="30.75" x14ac:dyDescent="0.25">
      <c r="A158" s="110">
        <v>20</v>
      </c>
      <c r="B158" s="111">
        <v>234406</v>
      </c>
      <c r="C158" s="112" t="s">
        <v>385</v>
      </c>
      <c r="D158" s="110" t="s">
        <v>184</v>
      </c>
      <c r="E158" s="110" t="s">
        <v>200</v>
      </c>
      <c r="F158" s="110">
        <v>3</v>
      </c>
      <c r="G158" s="110">
        <v>3</v>
      </c>
      <c r="H158" s="113">
        <v>8.17</v>
      </c>
      <c r="I158" s="76">
        <f t="shared" si="9"/>
        <v>24.509999999999998</v>
      </c>
      <c r="J158" s="76">
        <f t="shared" si="10"/>
        <v>24.509999999999998</v>
      </c>
    </row>
    <row r="159" spans="1:10" ht="15.75" x14ac:dyDescent="0.25">
      <c r="A159" s="189" t="s">
        <v>191</v>
      </c>
      <c r="B159" s="190"/>
      <c r="C159" s="190"/>
      <c r="D159" s="190"/>
      <c r="E159" s="190"/>
      <c r="F159" s="190"/>
      <c r="G159" s="190"/>
      <c r="H159" s="190"/>
      <c r="I159" s="191"/>
      <c r="J159" s="114">
        <f>SUM(J139:J158)</f>
        <v>9826.4112000000005</v>
      </c>
    </row>
    <row r="160" spans="1:10" ht="15.75" x14ac:dyDescent="0.25">
      <c r="A160" s="189" t="s">
        <v>192</v>
      </c>
      <c r="B160" s="190"/>
      <c r="C160" s="190"/>
      <c r="D160" s="190"/>
      <c r="E160" s="190"/>
      <c r="F160" s="190"/>
      <c r="G160" s="190"/>
      <c r="H160" s="190"/>
      <c r="I160" s="191"/>
      <c r="J160" s="114">
        <f>J159/12/2</f>
        <v>409.43380000000002</v>
      </c>
    </row>
    <row r="161" spans="1:10" ht="15.75" x14ac:dyDescent="0.25">
      <c r="A161" s="115"/>
      <c r="B161" s="115"/>
      <c r="C161" s="116"/>
      <c r="D161" s="115"/>
      <c r="E161" s="115"/>
      <c r="F161" s="115"/>
      <c r="G161" s="115"/>
      <c r="H161" s="117"/>
      <c r="I161" s="115"/>
      <c r="J161" s="115"/>
    </row>
    <row r="162" spans="1:10" ht="15.75" x14ac:dyDescent="0.25">
      <c r="A162" s="115"/>
      <c r="B162" s="115"/>
      <c r="C162" s="116"/>
      <c r="D162" s="115"/>
      <c r="E162" s="115"/>
      <c r="F162" s="115"/>
      <c r="G162" s="115"/>
      <c r="H162" s="117"/>
      <c r="I162" s="115"/>
      <c r="J162" s="115"/>
    </row>
    <row r="163" spans="1:10" ht="15.75" x14ac:dyDescent="0.25">
      <c r="A163" s="195" t="s">
        <v>386</v>
      </c>
      <c r="B163" s="190"/>
      <c r="C163" s="190"/>
      <c r="D163" s="190"/>
      <c r="E163" s="190"/>
      <c r="F163" s="190"/>
      <c r="G163" s="190"/>
      <c r="H163" s="190"/>
      <c r="I163" s="190"/>
      <c r="J163" s="191"/>
    </row>
    <row r="164" spans="1:10" ht="31.5" x14ac:dyDescent="0.25">
      <c r="A164" s="107" t="s">
        <v>174</v>
      </c>
      <c r="B164" s="107" t="s">
        <v>263</v>
      </c>
      <c r="C164" s="107" t="s">
        <v>175</v>
      </c>
      <c r="D164" s="107" t="s">
        <v>176</v>
      </c>
      <c r="E164" s="107" t="s">
        <v>177</v>
      </c>
      <c r="F164" s="108" t="s">
        <v>178</v>
      </c>
      <c r="G164" s="108" t="s">
        <v>179</v>
      </c>
      <c r="H164" s="109" t="s">
        <v>180</v>
      </c>
      <c r="I164" s="108" t="s">
        <v>181</v>
      </c>
      <c r="J164" s="108" t="s">
        <v>182</v>
      </c>
    </row>
    <row r="165" spans="1:10" ht="45.75" x14ac:dyDescent="0.25">
      <c r="A165" s="110">
        <v>1</v>
      </c>
      <c r="B165" s="111">
        <v>481012</v>
      </c>
      <c r="C165" s="112" t="s">
        <v>238</v>
      </c>
      <c r="D165" s="110" t="s">
        <v>368</v>
      </c>
      <c r="E165" s="110" t="s">
        <v>201</v>
      </c>
      <c r="F165" s="110">
        <v>2</v>
      </c>
      <c r="G165" s="110">
        <v>8</v>
      </c>
      <c r="H165" s="113">
        <v>28.7</v>
      </c>
      <c r="I165" s="76">
        <f t="shared" ref="I165:I190" si="11">H165*F165</f>
        <v>57.4</v>
      </c>
      <c r="J165" s="76">
        <f t="shared" ref="J165:J190" si="12">H165*G165</f>
        <v>229.6</v>
      </c>
    </row>
    <row r="166" spans="1:10" ht="90.75" x14ac:dyDescent="0.25">
      <c r="A166" s="110">
        <v>2</v>
      </c>
      <c r="B166" s="111">
        <v>429225</v>
      </c>
      <c r="C166" s="112" t="s">
        <v>240</v>
      </c>
      <c r="D166" s="110" t="s">
        <v>368</v>
      </c>
      <c r="E166" s="110" t="s">
        <v>201</v>
      </c>
      <c r="F166" s="110">
        <v>1</v>
      </c>
      <c r="G166" s="110">
        <v>4</v>
      </c>
      <c r="H166" s="113">
        <v>37.049999999999997</v>
      </c>
      <c r="I166" s="76">
        <f t="shared" si="11"/>
        <v>37.049999999999997</v>
      </c>
      <c r="J166" s="76">
        <f t="shared" si="12"/>
        <v>148.19999999999999</v>
      </c>
    </row>
    <row r="167" spans="1:10" ht="75.75" x14ac:dyDescent="0.25">
      <c r="A167" s="110">
        <v>3</v>
      </c>
      <c r="B167" s="111">
        <v>339839</v>
      </c>
      <c r="C167" s="112" t="s">
        <v>241</v>
      </c>
      <c r="D167" s="110" t="s">
        <v>184</v>
      </c>
      <c r="E167" s="110" t="s">
        <v>201</v>
      </c>
      <c r="F167" s="110">
        <v>2</v>
      </c>
      <c r="G167" s="110">
        <v>8</v>
      </c>
      <c r="H167" s="113">
        <v>62.04</v>
      </c>
      <c r="I167" s="76">
        <f t="shared" si="11"/>
        <v>124.08</v>
      </c>
      <c r="J167" s="76">
        <f t="shared" si="12"/>
        <v>496.32</v>
      </c>
    </row>
    <row r="168" spans="1:10" ht="45.75" x14ac:dyDescent="0.25">
      <c r="A168" s="110">
        <v>4</v>
      </c>
      <c r="B168" s="111">
        <v>443425</v>
      </c>
      <c r="C168" s="112" t="s">
        <v>387</v>
      </c>
      <c r="D168" s="110" t="s">
        <v>184</v>
      </c>
      <c r="E168" s="110" t="s">
        <v>200</v>
      </c>
      <c r="F168" s="110">
        <v>1</v>
      </c>
      <c r="G168" s="110">
        <v>1</v>
      </c>
      <c r="H168" s="113">
        <v>27.52</v>
      </c>
      <c r="I168" s="118">
        <f t="shared" si="11"/>
        <v>27.52</v>
      </c>
      <c r="J168" s="118">
        <f t="shared" si="12"/>
        <v>27.52</v>
      </c>
    </row>
    <row r="169" spans="1:10" ht="60.75" x14ac:dyDescent="0.25">
      <c r="A169" s="110">
        <v>5</v>
      </c>
      <c r="B169" s="111">
        <v>410984</v>
      </c>
      <c r="C169" s="112" t="s">
        <v>239</v>
      </c>
      <c r="D169" s="110" t="s">
        <v>184</v>
      </c>
      <c r="E169" s="110" t="s">
        <v>200</v>
      </c>
      <c r="F169" s="110">
        <v>6</v>
      </c>
      <c r="G169" s="110">
        <v>6</v>
      </c>
      <c r="H169" s="113">
        <v>30.58</v>
      </c>
      <c r="I169" s="76">
        <f t="shared" si="11"/>
        <v>183.48</v>
      </c>
      <c r="J169" s="76">
        <f t="shared" si="12"/>
        <v>183.48</v>
      </c>
    </row>
    <row r="170" spans="1:10" ht="105.75" x14ac:dyDescent="0.25">
      <c r="A170" s="110">
        <v>6</v>
      </c>
      <c r="B170" s="111">
        <v>229900</v>
      </c>
      <c r="C170" s="112" t="s">
        <v>388</v>
      </c>
      <c r="D170" s="110" t="s">
        <v>184</v>
      </c>
      <c r="E170" s="110" t="s">
        <v>200</v>
      </c>
      <c r="F170" s="110">
        <v>1</v>
      </c>
      <c r="G170" s="110">
        <v>1</v>
      </c>
      <c r="H170" s="113">
        <v>449.41</v>
      </c>
      <c r="I170" s="76">
        <f t="shared" si="11"/>
        <v>449.41</v>
      </c>
      <c r="J170" s="76">
        <f t="shared" si="12"/>
        <v>449.41</v>
      </c>
    </row>
    <row r="171" spans="1:10" ht="30.75" x14ac:dyDescent="0.25">
      <c r="A171" s="110">
        <v>7</v>
      </c>
      <c r="B171" s="111">
        <v>282919</v>
      </c>
      <c r="C171" s="112" t="s">
        <v>389</v>
      </c>
      <c r="D171" s="110" t="s">
        <v>184</v>
      </c>
      <c r="E171" s="110" t="s">
        <v>200</v>
      </c>
      <c r="F171" s="110">
        <v>2</v>
      </c>
      <c r="G171" s="110">
        <v>2</v>
      </c>
      <c r="H171" s="113">
        <v>28.26</v>
      </c>
      <c r="I171" s="76">
        <f t="shared" si="11"/>
        <v>56.52</v>
      </c>
      <c r="J171" s="76">
        <f t="shared" si="12"/>
        <v>56.52</v>
      </c>
    </row>
    <row r="172" spans="1:10" ht="75.75" x14ac:dyDescent="0.25">
      <c r="A172" s="110">
        <v>8</v>
      </c>
      <c r="B172" s="111">
        <v>624159</v>
      </c>
      <c r="C172" s="112" t="s">
        <v>390</v>
      </c>
      <c r="D172" s="110" t="s">
        <v>184</v>
      </c>
      <c r="E172" s="110" t="s">
        <v>216</v>
      </c>
      <c r="F172" s="110">
        <v>20</v>
      </c>
      <c r="G172" s="110">
        <v>240</v>
      </c>
      <c r="H172" s="113">
        <v>2</v>
      </c>
      <c r="I172" s="76">
        <f t="shared" si="11"/>
        <v>40</v>
      </c>
      <c r="J172" s="76">
        <f t="shared" si="12"/>
        <v>480</v>
      </c>
    </row>
    <row r="173" spans="1:10" ht="30.75" x14ac:dyDescent="0.25">
      <c r="A173" s="110">
        <v>9</v>
      </c>
      <c r="B173" s="111">
        <v>254548</v>
      </c>
      <c r="C173" s="112" t="s">
        <v>391</v>
      </c>
      <c r="D173" s="110" t="s">
        <v>184</v>
      </c>
      <c r="E173" s="110" t="s">
        <v>200</v>
      </c>
      <c r="F173" s="110">
        <v>1</v>
      </c>
      <c r="G173" s="110">
        <v>1</v>
      </c>
      <c r="H173" s="113">
        <v>91.14</v>
      </c>
      <c r="I173" s="76">
        <f t="shared" si="11"/>
        <v>91.14</v>
      </c>
      <c r="J173" s="76">
        <f t="shared" si="12"/>
        <v>91.14</v>
      </c>
    </row>
    <row r="174" spans="1:10" ht="45.75" x14ac:dyDescent="0.25">
      <c r="A174" s="110">
        <v>10</v>
      </c>
      <c r="B174" s="111">
        <v>455573</v>
      </c>
      <c r="C174" s="112" t="s">
        <v>392</v>
      </c>
      <c r="D174" s="110" t="s">
        <v>184</v>
      </c>
      <c r="E174" s="110" t="s">
        <v>200</v>
      </c>
      <c r="F174" s="110">
        <v>2</v>
      </c>
      <c r="G174" s="110">
        <v>2</v>
      </c>
      <c r="H174" s="113">
        <v>17.93</v>
      </c>
      <c r="I174" s="76">
        <f t="shared" si="11"/>
        <v>35.86</v>
      </c>
      <c r="J174" s="76">
        <f t="shared" si="12"/>
        <v>35.86</v>
      </c>
    </row>
    <row r="175" spans="1:10" ht="90.75" x14ac:dyDescent="0.25">
      <c r="A175" s="110">
        <v>11</v>
      </c>
      <c r="B175" s="111">
        <v>241343</v>
      </c>
      <c r="C175" s="112" t="s">
        <v>393</v>
      </c>
      <c r="D175" s="110" t="s">
        <v>378</v>
      </c>
      <c r="E175" s="110" t="s">
        <v>201</v>
      </c>
      <c r="F175" s="110">
        <v>2</v>
      </c>
      <c r="G175" s="110">
        <v>8</v>
      </c>
      <c r="H175" s="113">
        <v>4.82</v>
      </c>
      <c r="I175" s="76">
        <f t="shared" si="11"/>
        <v>9.64</v>
      </c>
      <c r="J175" s="76">
        <f t="shared" si="12"/>
        <v>38.56</v>
      </c>
    </row>
    <row r="176" spans="1:10" ht="45.75" x14ac:dyDescent="0.25">
      <c r="A176" s="110">
        <v>12</v>
      </c>
      <c r="B176" s="111">
        <v>468440</v>
      </c>
      <c r="C176" s="112" t="s">
        <v>394</v>
      </c>
      <c r="D176" s="110" t="s">
        <v>184</v>
      </c>
      <c r="E176" s="110" t="s">
        <v>200</v>
      </c>
      <c r="F176" s="110">
        <v>2</v>
      </c>
      <c r="G176" s="110">
        <v>2</v>
      </c>
      <c r="H176" s="113">
        <v>88.57</v>
      </c>
      <c r="I176" s="76">
        <f t="shared" si="11"/>
        <v>177.14</v>
      </c>
      <c r="J176" s="76">
        <f t="shared" si="12"/>
        <v>177.14</v>
      </c>
    </row>
    <row r="177" spans="1:10" ht="45.75" x14ac:dyDescent="0.25">
      <c r="A177" s="110">
        <v>13</v>
      </c>
      <c r="B177" s="111">
        <v>366698</v>
      </c>
      <c r="C177" s="112" t="s">
        <v>376</v>
      </c>
      <c r="D177" s="110" t="s">
        <v>184</v>
      </c>
      <c r="E177" s="110" t="s">
        <v>216</v>
      </c>
      <c r="F177" s="110">
        <v>1</v>
      </c>
      <c r="G177" s="110">
        <v>12</v>
      </c>
      <c r="H177" s="113">
        <v>4.4800000000000004</v>
      </c>
      <c r="I177" s="76">
        <f t="shared" si="11"/>
        <v>4.4800000000000004</v>
      </c>
      <c r="J177" s="76">
        <f t="shared" si="12"/>
        <v>53.760000000000005</v>
      </c>
    </row>
    <row r="178" spans="1:10" ht="75.75" x14ac:dyDescent="0.25">
      <c r="A178" s="110">
        <v>14</v>
      </c>
      <c r="B178" s="111">
        <v>619834</v>
      </c>
      <c r="C178" s="112" t="s">
        <v>377</v>
      </c>
      <c r="D178" s="110" t="s">
        <v>378</v>
      </c>
      <c r="E178" s="110" t="s">
        <v>216</v>
      </c>
      <c r="F178" s="110">
        <v>2</v>
      </c>
      <c r="G178" s="110">
        <v>24</v>
      </c>
      <c r="H178" s="113">
        <v>12.58</v>
      </c>
      <c r="I178" s="76">
        <f t="shared" si="11"/>
        <v>25.16</v>
      </c>
      <c r="J178" s="76">
        <f t="shared" si="12"/>
        <v>301.92</v>
      </c>
    </row>
    <row r="179" spans="1:10" ht="75.75" x14ac:dyDescent="0.25">
      <c r="A179" s="110">
        <v>15</v>
      </c>
      <c r="B179" s="111">
        <v>461350</v>
      </c>
      <c r="C179" s="112" t="s">
        <v>379</v>
      </c>
      <c r="D179" s="110" t="s">
        <v>378</v>
      </c>
      <c r="E179" s="110" t="s">
        <v>216</v>
      </c>
      <c r="F179" s="110">
        <v>2</v>
      </c>
      <c r="G179" s="110">
        <v>24</v>
      </c>
      <c r="H179" s="113">
        <v>11.71</v>
      </c>
      <c r="I179" s="76">
        <f t="shared" si="11"/>
        <v>23.42</v>
      </c>
      <c r="J179" s="76">
        <f t="shared" si="12"/>
        <v>281.04000000000002</v>
      </c>
    </row>
    <row r="180" spans="1:10" ht="45.75" x14ac:dyDescent="0.25">
      <c r="A180" s="110">
        <v>16</v>
      </c>
      <c r="B180" s="111">
        <v>307875</v>
      </c>
      <c r="C180" s="112" t="s">
        <v>395</v>
      </c>
      <c r="D180" s="110" t="s">
        <v>184</v>
      </c>
      <c r="E180" s="110" t="s">
        <v>201</v>
      </c>
      <c r="F180" s="110">
        <v>4</v>
      </c>
      <c r="G180" s="110">
        <v>16</v>
      </c>
      <c r="H180" s="113">
        <v>17.239999999999998</v>
      </c>
      <c r="I180" s="76">
        <f t="shared" si="11"/>
        <v>68.959999999999994</v>
      </c>
      <c r="J180" s="76">
        <f t="shared" si="12"/>
        <v>275.83999999999997</v>
      </c>
    </row>
    <row r="181" spans="1:10" ht="45.75" x14ac:dyDescent="0.25">
      <c r="A181" s="110">
        <v>17</v>
      </c>
      <c r="B181" s="111">
        <v>344983</v>
      </c>
      <c r="C181" s="112" t="s">
        <v>396</v>
      </c>
      <c r="D181" s="110" t="s">
        <v>184</v>
      </c>
      <c r="E181" s="110" t="s">
        <v>201</v>
      </c>
      <c r="F181" s="110">
        <v>5</v>
      </c>
      <c r="G181" s="110">
        <v>20</v>
      </c>
      <c r="H181" s="113">
        <v>2.84</v>
      </c>
      <c r="I181" s="76">
        <f t="shared" si="11"/>
        <v>14.2</v>
      </c>
      <c r="J181" s="76">
        <f t="shared" si="12"/>
        <v>56.8</v>
      </c>
    </row>
    <row r="182" spans="1:10" ht="45.75" x14ac:dyDescent="0.25">
      <c r="A182" s="110">
        <v>18</v>
      </c>
      <c r="B182" s="111">
        <v>280847</v>
      </c>
      <c r="C182" s="112" t="s">
        <v>397</v>
      </c>
      <c r="D182" s="110" t="s">
        <v>398</v>
      </c>
      <c r="E182" s="110" t="s">
        <v>201</v>
      </c>
      <c r="F182" s="110">
        <v>1</v>
      </c>
      <c r="G182" s="110">
        <v>4</v>
      </c>
      <c r="H182" s="113">
        <v>104.79</v>
      </c>
      <c r="I182" s="76">
        <f t="shared" si="11"/>
        <v>104.79</v>
      </c>
      <c r="J182" s="76">
        <f t="shared" si="12"/>
        <v>419.16</v>
      </c>
    </row>
    <row r="183" spans="1:10" ht="60.75" x14ac:dyDescent="0.25">
      <c r="A183" s="110">
        <v>19</v>
      </c>
      <c r="B183" s="111">
        <v>481231</v>
      </c>
      <c r="C183" s="112" t="s">
        <v>399</v>
      </c>
      <c r="D183" s="110" t="s">
        <v>228</v>
      </c>
      <c r="E183" s="110" t="s">
        <v>216</v>
      </c>
      <c r="F183" s="110">
        <v>2</v>
      </c>
      <c r="G183" s="110">
        <v>24</v>
      </c>
      <c r="H183" s="113">
        <v>13.16</v>
      </c>
      <c r="I183" s="76">
        <f t="shared" si="11"/>
        <v>26.32</v>
      </c>
      <c r="J183" s="76">
        <f t="shared" si="12"/>
        <v>315.84000000000003</v>
      </c>
    </row>
    <row r="184" spans="1:10" ht="45.75" x14ac:dyDescent="0.25">
      <c r="A184" s="110">
        <v>20</v>
      </c>
      <c r="B184" s="111">
        <v>334561</v>
      </c>
      <c r="C184" s="112" t="s">
        <v>242</v>
      </c>
      <c r="D184" s="110" t="s">
        <v>184</v>
      </c>
      <c r="E184" s="110" t="s">
        <v>200</v>
      </c>
      <c r="F184" s="110">
        <v>2</v>
      </c>
      <c r="G184" s="110">
        <v>2</v>
      </c>
      <c r="H184" s="113">
        <v>78.22</v>
      </c>
      <c r="I184" s="76">
        <f t="shared" si="11"/>
        <v>156.44</v>
      </c>
      <c r="J184" s="76">
        <f t="shared" si="12"/>
        <v>156.44</v>
      </c>
    </row>
    <row r="185" spans="1:10" ht="30.75" x14ac:dyDescent="0.25">
      <c r="A185" s="110">
        <v>21</v>
      </c>
      <c r="B185" s="111">
        <v>446510</v>
      </c>
      <c r="C185" s="112" t="s">
        <v>243</v>
      </c>
      <c r="D185" s="110" t="s">
        <v>368</v>
      </c>
      <c r="E185" s="110" t="s">
        <v>201</v>
      </c>
      <c r="F185" s="110">
        <v>1</v>
      </c>
      <c r="G185" s="110">
        <v>4</v>
      </c>
      <c r="H185" s="113">
        <v>23.24</v>
      </c>
      <c r="I185" s="76">
        <f t="shared" si="11"/>
        <v>23.24</v>
      </c>
      <c r="J185" s="76">
        <f t="shared" si="12"/>
        <v>92.96</v>
      </c>
    </row>
    <row r="186" spans="1:10" ht="45.75" x14ac:dyDescent="0.25">
      <c r="A186" s="110">
        <v>22</v>
      </c>
      <c r="B186" s="111">
        <v>458145</v>
      </c>
      <c r="C186" s="112" t="s">
        <v>400</v>
      </c>
      <c r="D186" s="110" t="s">
        <v>228</v>
      </c>
      <c r="E186" s="110" t="s">
        <v>201</v>
      </c>
      <c r="F186" s="110">
        <v>4</v>
      </c>
      <c r="G186" s="110">
        <v>16</v>
      </c>
      <c r="H186" s="113">
        <v>36.520000000000003</v>
      </c>
      <c r="I186" s="76">
        <f t="shared" si="11"/>
        <v>146.08000000000001</v>
      </c>
      <c r="J186" s="76">
        <f t="shared" si="12"/>
        <v>584.32000000000005</v>
      </c>
    </row>
    <row r="187" spans="1:10" ht="30.75" x14ac:dyDescent="0.25">
      <c r="A187" s="110">
        <v>23</v>
      </c>
      <c r="B187" s="111">
        <v>470832</v>
      </c>
      <c r="C187" s="112" t="s">
        <v>401</v>
      </c>
      <c r="D187" s="110" t="s">
        <v>228</v>
      </c>
      <c r="E187" s="110" t="s">
        <v>201</v>
      </c>
      <c r="F187" s="110">
        <v>4</v>
      </c>
      <c r="G187" s="110">
        <v>16</v>
      </c>
      <c r="H187" s="113">
        <v>11.59</v>
      </c>
      <c r="I187" s="76">
        <f t="shared" si="11"/>
        <v>46.36</v>
      </c>
      <c r="J187" s="76">
        <f t="shared" si="12"/>
        <v>185.44</v>
      </c>
    </row>
    <row r="188" spans="1:10" ht="105.75" x14ac:dyDescent="0.25">
      <c r="A188" s="110">
        <v>24</v>
      </c>
      <c r="B188" s="111">
        <v>441934</v>
      </c>
      <c r="C188" s="112" t="s">
        <v>402</v>
      </c>
      <c r="D188" s="110" t="s">
        <v>381</v>
      </c>
      <c r="E188" s="110" t="s">
        <v>216</v>
      </c>
      <c r="F188" s="110">
        <v>1</v>
      </c>
      <c r="G188" s="110">
        <v>12</v>
      </c>
      <c r="H188" s="113">
        <v>32.83</v>
      </c>
      <c r="I188" s="76">
        <f t="shared" si="11"/>
        <v>32.83</v>
      </c>
      <c r="J188" s="76">
        <f t="shared" si="12"/>
        <v>393.96</v>
      </c>
    </row>
    <row r="189" spans="1:10" ht="75.75" x14ac:dyDescent="0.25">
      <c r="A189" s="110">
        <v>25</v>
      </c>
      <c r="B189" s="111">
        <v>458294</v>
      </c>
      <c r="C189" s="112" t="s">
        <v>403</v>
      </c>
      <c r="D189" s="110" t="s">
        <v>184</v>
      </c>
      <c r="E189" s="110" t="s">
        <v>216</v>
      </c>
      <c r="F189" s="110">
        <v>1</v>
      </c>
      <c r="G189" s="110">
        <v>12</v>
      </c>
      <c r="H189" s="113">
        <v>23.37</v>
      </c>
      <c r="I189" s="76">
        <f t="shared" si="11"/>
        <v>23.37</v>
      </c>
      <c r="J189" s="76">
        <f t="shared" si="12"/>
        <v>280.44</v>
      </c>
    </row>
    <row r="190" spans="1:10" ht="60.75" x14ac:dyDescent="0.25">
      <c r="A190" s="110">
        <v>26</v>
      </c>
      <c r="B190" s="111">
        <v>428622</v>
      </c>
      <c r="C190" s="112" t="s">
        <v>404</v>
      </c>
      <c r="D190" s="110" t="s">
        <v>228</v>
      </c>
      <c r="E190" s="110" t="s">
        <v>216</v>
      </c>
      <c r="F190" s="110">
        <v>1</v>
      </c>
      <c r="G190" s="110">
        <v>12</v>
      </c>
      <c r="H190" s="113">
        <v>8.82</v>
      </c>
      <c r="I190" s="76">
        <f t="shared" si="11"/>
        <v>8.82</v>
      </c>
      <c r="J190" s="76">
        <f t="shared" si="12"/>
        <v>105.84</v>
      </c>
    </row>
    <row r="191" spans="1:10" ht="15.75" x14ac:dyDescent="0.25">
      <c r="A191" s="196" t="s">
        <v>191</v>
      </c>
      <c r="B191" s="190"/>
      <c r="C191" s="190"/>
      <c r="D191" s="190"/>
      <c r="E191" s="190"/>
      <c r="F191" s="190"/>
      <c r="G191" s="190"/>
      <c r="H191" s="190"/>
      <c r="I191" s="191"/>
      <c r="J191" s="114">
        <f>SUM(J165:J190)</f>
        <v>5917.5099999999993</v>
      </c>
    </row>
    <row r="192" spans="1:10" ht="15.75" x14ac:dyDescent="0.25">
      <c r="A192" s="196" t="s">
        <v>192</v>
      </c>
      <c r="B192" s="190"/>
      <c r="C192" s="190"/>
      <c r="D192" s="190"/>
      <c r="E192" s="190"/>
      <c r="F192" s="190"/>
      <c r="G192" s="190"/>
      <c r="H192" s="190"/>
      <c r="I192" s="191"/>
      <c r="J192" s="114">
        <f>J191/12/2</f>
        <v>246.56291666666664</v>
      </c>
    </row>
    <row r="193" spans="1:10" ht="15.75" x14ac:dyDescent="0.25">
      <c r="A193" s="83"/>
      <c r="B193" s="79"/>
      <c r="C193" s="83"/>
      <c r="D193" s="83"/>
      <c r="E193" s="83"/>
      <c r="F193" s="83"/>
      <c r="G193" s="83"/>
      <c r="H193" s="104"/>
      <c r="I193" s="83"/>
      <c r="J193" s="83"/>
    </row>
    <row r="194" spans="1:10" ht="15.75" x14ac:dyDescent="0.25">
      <c r="A194" s="79"/>
      <c r="B194" s="79"/>
      <c r="C194" s="83"/>
      <c r="D194" s="79"/>
      <c r="E194" s="79"/>
      <c r="F194" s="79"/>
      <c r="G194" s="79"/>
      <c r="H194" s="106"/>
      <c r="I194" s="83"/>
      <c r="J194" s="83"/>
    </row>
    <row r="195" spans="1:10" ht="15.75" x14ac:dyDescent="0.25">
      <c r="A195" s="79"/>
      <c r="B195" s="79"/>
      <c r="C195" s="83"/>
      <c r="D195" s="79"/>
      <c r="E195" s="79"/>
      <c r="F195" s="79"/>
      <c r="G195" s="79"/>
      <c r="H195" s="106"/>
      <c r="I195" s="83"/>
      <c r="J195" s="83"/>
    </row>
  </sheetData>
  <mergeCells count="21">
    <mergeCell ref="A160:I160"/>
    <mergeCell ref="A163:J163"/>
    <mergeCell ref="A191:I191"/>
    <mergeCell ref="A192:I192"/>
    <mergeCell ref="A130:I130"/>
    <mergeCell ref="A131:I131"/>
    <mergeCell ref="A135:J135"/>
    <mergeCell ref="A137:J137"/>
    <mergeCell ref="A159:I159"/>
    <mergeCell ref="A99:J99"/>
    <mergeCell ref="A117:I117"/>
    <mergeCell ref="A118:I118"/>
    <mergeCell ref="A121:J121"/>
    <mergeCell ref="A1:J1"/>
    <mergeCell ref="A3:J3"/>
    <mergeCell ref="A5:J5"/>
    <mergeCell ref="A38:I38"/>
    <mergeCell ref="A39:I39"/>
    <mergeCell ref="A41:J41"/>
    <mergeCell ref="A95:I95"/>
    <mergeCell ref="A96:I96"/>
  </mergeCells>
  <pageMargins left="0.511811024" right="0.511811024" top="0.78740157499999996" bottom="0.78740157499999996" header="0.31496062000000002" footer="0.31496062000000002"/>
  <pageSetup paperSize="9" scale="46" orientation="portrait" r:id="rId1"/>
  <rowBreaks count="6" manualBreakCount="6">
    <brk id="28" max="16383" man="1"/>
    <brk id="50" max="16383" man="1"/>
    <brk id="78" max="16383" man="1"/>
    <brk id="106" max="16383" man="1"/>
    <brk id="133" max="16383" man="1"/>
    <brk id="16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AEA8AEF289EC469568070342C0A21E" ma:contentTypeVersion="17" ma:contentTypeDescription="Crie um novo documento." ma:contentTypeScope="" ma:versionID="08f401183f0b50c5563e670a47521b98">
  <xsd:schema xmlns:xsd="http://www.w3.org/2001/XMLSchema" xmlns:xs="http://www.w3.org/2001/XMLSchema" xmlns:p="http://schemas.microsoft.com/office/2006/metadata/properties" xmlns:ns2="93f79b37-4887-4a39-80d2-0936e4ef5ed3" xmlns:ns3="9ac3dc5f-7cd1-44f1-ad3e-c852f362b0cb" targetNamespace="http://schemas.microsoft.com/office/2006/metadata/properties" ma:root="true" ma:fieldsID="eab611b73548d5a65dd9816f31548d5d" ns2:_="" ns3:_="">
    <xsd:import namespace="93f79b37-4887-4a39-80d2-0936e4ef5ed3"/>
    <xsd:import namespace="9ac3dc5f-7cd1-44f1-ad3e-c852f362b0c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SearchProperties" minOccurs="0"/>
                <xsd:element ref="ns2:MediaServiceLocation" minOccurs="0"/>
                <xsd:element ref="ns2:Imagem"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f79b37-4887-4a39-80d2-0936e4ef5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element name="Imagem" ma:index="21" nillable="true" ma:displayName="Imagem" ma:format="Thumbnail" ma:internalName="Imagem">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ac3dc5f-7cd1-44f1-ad3e-c852f362b0cb"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18" nillable="true" ma:displayName="Taxonomy Catch All Column" ma:hidden="true" ma:list="{5aa079c8-09b2-4aae-a7b9-22d9228dd98d}" ma:internalName="TaxCatchAll" ma:showField="CatchAllData" ma:web="9ac3dc5f-7cd1-44f1-ad3e-c852f362b0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ac3dc5f-7cd1-44f1-ad3e-c852f362b0cb" xsi:nil="true"/>
    <lcf76f155ced4ddcb4097134ff3c332f xmlns="93f79b37-4887-4a39-80d2-0936e4ef5ed3">
      <Terms xmlns="http://schemas.microsoft.com/office/infopath/2007/PartnerControls"/>
    </lcf76f155ced4ddcb4097134ff3c332f>
    <Imagem xmlns="93f79b37-4887-4a39-80d2-0936e4ef5ed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F75585-4467-4BDF-BBE9-22A7780B8A6F}"/>
</file>

<file path=customXml/itemProps2.xml><?xml version="1.0" encoding="utf-8"?>
<ds:datastoreItem xmlns:ds="http://schemas.openxmlformats.org/officeDocument/2006/customXml" ds:itemID="{90AE4136-EA13-4A8D-B96C-2A69859034A8}">
  <ds:schemaRefs>
    <ds:schemaRef ds:uri="http://schemas.microsoft.com/office/2006/documentManagement/types"/>
    <ds:schemaRef ds:uri="http://www.w3.org/XML/1998/namespace"/>
    <ds:schemaRef ds:uri="http://purl.org/dc/terms/"/>
    <ds:schemaRef ds:uri="http://purl.org/dc/dcmitype/"/>
    <ds:schemaRef ds:uri="http://schemas.microsoft.com/office/infopath/2007/PartnerControls"/>
    <ds:schemaRef ds:uri="http://schemas.openxmlformats.org/package/2006/metadata/core-properties"/>
    <ds:schemaRef ds:uri="9ac3dc5f-7cd1-44f1-ad3e-c852f362b0cb"/>
    <ds:schemaRef ds:uri="93f79b37-4887-4a39-80d2-0936e4ef5ed3"/>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262BFD91-61D0-4B73-9414-CA281D9BF7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7</vt:i4>
      </vt:variant>
    </vt:vector>
  </HeadingPairs>
  <TitlesOfParts>
    <vt:vector size="18" baseType="lpstr">
      <vt:lpstr>Porteiro</vt:lpstr>
      <vt:lpstr>Pedreiro</vt:lpstr>
      <vt:lpstr>Aux Man Predial</vt:lpstr>
      <vt:lpstr>Eletricista</vt:lpstr>
      <vt:lpstr>Encanador</vt:lpstr>
      <vt:lpstr>Aux Cozinha</vt:lpstr>
      <vt:lpstr>Cozinhera</vt:lpstr>
      <vt:lpstr>Uniformes e EPIs</vt:lpstr>
      <vt:lpstr>Materiais</vt:lpstr>
      <vt:lpstr>Equipamentos</vt:lpstr>
      <vt:lpstr>Resumo</vt:lpstr>
      <vt:lpstr>'Aux Cozinha'!Area_de_impressao</vt:lpstr>
      <vt:lpstr>'Aux Man Predial'!Area_de_impressao</vt:lpstr>
      <vt:lpstr>Cozinhera!Area_de_impressao</vt:lpstr>
      <vt:lpstr>Eletricista!Area_de_impressao</vt:lpstr>
      <vt:lpstr>Encanador!Area_de_impressao</vt:lpstr>
      <vt:lpstr>Pedreiro!Area_de_impressao</vt:lpstr>
      <vt:lpstr>Porteiro!Area_de_impressao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Particular</dc:creator>
  <cp:keywords/>
  <dc:description/>
  <cp:lastModifiedBy>Jose Amauri Costa Fernandes</cp:lastModifiedBy>
  <cp:revision/>
  <cp:lastPrinted>2025-11-11T12:58:29Z</cp:lastPrinted>
  <dcterms:created xsi:type="dcterms:W3CDTF">2021-11-18T12:50:49Z</dcterms:created>
  <dcterms:modified xsi:type="dcterms:W3CDTF">2025-11-11T13:01:04Z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0x0101002BAEA8AEF289EC469568070342C0A21E</vt:lpwstr>
  </property>
  <property fmtid="{D5CDD505-2E9C-101B-9397-08002B2CF9AE}" pid="3" name="MediaServiceImageTags">
    <vt:lpwstr/>
  </property>
</Properties>
</file>